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WEB\2015\SIGO\0305\"/>
    </mc:Choice>
  </mc:AlternateContent>
  <bookViews>
    <workbookView xWindow="0" yWindow="0" windowWidth="19440" windowHeight="9135" tabRatio="598"/>
  </bookViews>
  <sheets>
    <sheet name="Seguim a PA-PED 2013-2019" sheetId="4" r:id="rId1"/>
  </sheets>
  <calcPr calcId="152511"/>
</workbook>
</file>

<file path=xl/calcChain.xml><?xml version="1.0" encoding="utf-8"?>
<calcChain xmlns="http://schemas.openxmlformats.org/spreadsheetml/2006/main">
  <c r="AH40" i="4" l="1"/>
  <c r="AH53" i="4" l="1"/>
  <c r="AH52" i="4"/>
  <c r="V35" i="4"/>
  <c r="AH34" i="4"/>
  <c r="W33" i="4"/>
  <c r="AH30" i="4" l="1"/>
  <c r="AH27" i="4"/>
  <c r="W22" i="4"/>
  <c r="V15" i="4"/>
  <c r="X15" i="4" s="1"/>
  <c r="AH14" i="4"/>
  <c r="AH25" i="4"/>
  <c r="W77" i="4" l="1"/>
  <c r="V78" i="4" l="1"/>
  <c r="X78" i="4" s="1"/>
  <c r="V77" i="4"/>
  <c r="X77" i="4" s="1"/>
  <c r="V76" i="4"/>
  <c r="X76" i="4" s="1"/>
  <c r="V75" i="4"/>
  <c r="X75" i="4" s="1"/>
  <c r="F11" i="4"/>
  <c r="K11" i="4" s="1"/>
  <c r="H11" i="4" l="1"/>
  <c r="J11" i="4"/>
  <c r="L11" i="4"/>
  <c r="G11" i="4"/>
  <c r="I11" i="4"/>
  <c r="V22" i="4"/>
  <c r="AI22" i="4" l="1"/>
  <c r="V45" i="4" l="1"/>
  <c r="X45" i="4" s="1"/>
  <c r="W54" i="4"/>
  <c r="W47" i="4"/>
  <c r="W51" i="4" s="1"/>
  <c r="M52" i="4"/>
  <c r="M53" i="4"/>
  <c r="M54" i="4" s="1"/>
  <c r="M59" i="4"/>
  <c r="M62" i="4"/>
  <c r="M65" i="4"/>
  <c r="M67" i="4"/>
  <c r="M75" i="4"/>
  <c r="M76" i="4"/>
  <c r="M77" i="4"/>
  <c r="M78" i="4"/>
  <c r="O50" i="4"/>
  <c r="O49" i="4"/>
  <c r="O48" i="4"/>
  <c r="G49" i="4"/>
  <c r="G50" i="4" s="1"/>
  <c r="G48" i="4"/>
  <c r="H48" i="4" s="1"/>
  <c r="V47" i="4"/>
  <c r="V48" i="4" l="1"/>
  <c r="X48" i="4" s="1"/>
  <c r="I48" i="4"/>
  <c r="J48" i="4" s="1"/>
  <c r="K48" i="4" s="1"/>
  <c r="L48" i="4" s="1"/>
  <c r="V50" i="4"/>
  <c r="X50" i="4" s="1"/>
  <c r="H50" i="4"/>
  <c r="I50" i="4" s="1"/>
  <c r="J50" i="4" s="1"/>
  <c r="K50" i="4" s="1"/>
  <c r="L50" i="4" s="1"/>
  <c r="H49" i="4"/>
  <c r="I49" i="4" s="1"/>
  <c r="J49" i="4" s="1"/>
  <c r="K49" i="4" s="1"/>
  <c r="L49" i="4" s="1"/>
  <c r="M49" i="4"/>
  <c r="V49" i="4"/>
  <c r="X49" i="4" s="1"/>
  <c r="X47" i="4"/>
  <c r="X51" i="4" s="1"/>
  <c r="AH44" i="4"/>
  <c r="M50" i="4" l="1"/>
  <c r="M48" i="4"/>
  <c r="W42" i="4"/>
  <c r="W12" i="4"/>
  <c r="W10" i="4"/>
  <c r="W8" i="4"/>
  <c r="V9" i="4"/>
  <c r="X9" i="4" s="1"/>
  <c r="W13" i="4" l="1"/>
  <c r="V10" i="4"/>
  <c r="V11" i="4"/>
  <c r="V12" i="4"/>
  <c r="X12" i="4" s="1"/>
  <c r="V21" i="4"/>
  <c r="V23" i="4"/>
  <c r="X23" i="4" s="1"/>
  <c r="V25" i="4"/>
  <c r="V34" i="4"/>
  <c r="V42" i="4"/>
  <c r="X42" i="4" s="1"/>
  <c r="V44" i="4"/>
  <c r="W44" i="4" s="1"/>
  <c r="X44" i="4" s="1"/>
  <c r="V52" i="4"/>
  <c r="X52" i="4" s="1"/>
  <c r="V53" i="4"/>
  <c r="X53" i="4" s="1"/>
  <c r="V59" i="4"/>
  <c r="X59" i="4" s="1"/>
  <c r="V62" i="4"/>
  <c r="X62" i="4" s="1"/>
  <c r="V65" i="4"/>
  <c r="X65" i="4" s="1"/>
  <c r="V67" i="4"/>
  <c r="X67" i="4" s="1"/>
  <c r="V8" i="4"/>
  <c r="X8" i="4" s="1"/>
  <c r="X54" i="4" l="1"/>
  <c r="O78" i="4"/>
  <c r="Q78" i="4" s="1"/>
  <c r="O75" i="4"/>
  <c r="O52" i="4"/>
  <c r="O47" i="4"/>
  <c r="O34" i="4"/>
  <c r="Q34" i="4" s="1"/>
  <c r="O25" i="4"/>
  <c r="Q25" i="4" s="1"/>
  <c r="Q26" i="4" s="1"/>
  <c r="X10" i="4"/>
  <c r="X11" i="4"/>
  <c r="X21" i="4"/>
  <c r="X25" i="4"/>
  <c r="X26" i="4" s="1"/>
  <c r="X34" i="4"/>
  <c r="W79" i="4"/>
  <c r="U79" i="4"/>
  <c r="W74" i="4"/>
  <c r="W68" i="4"/>
  <c r="W61" i="4"/>
  <c r="W41" i="4"/>
  <c r="W26" i="4"/>
  <c r="W24" i="4"/>
  <c r="X22" i="4"/>
  <c r="W18" i="4"/>
  <c r="Q47" i="4"/>
  <c r="Q51" i="4" s="1"/>
  <c r="O53" i="4"/>
  <c r="O59" i="4"/>
  <c r="Q59" i="4" s="1"/>
  <c r="O62" i="4"/>
  <c r="Q62" i="4" s="1"/>
  <c r="O65" i="4"/>
  <c r="Q65" i="4" s="1"/>
  <c r="O67" i="4"/>
  <c r="Q67" i="4" s="1"/>
  <c r="O76" i="4"/>
  <c r="Q76" i="4" s="1"/>
  <c r="O77" i="4"/>
  <c r="Q77" i="4" s="1"/>
  <c r="O9" i="4"/>
  <c r="O10" i="4"/>
  <c r="Q10" i="4" s="1"/>
  <c r="O11" i="4"/>
  <c r="Q11" i="4" s="1"/>
  <c r="O12" i="4"/>
  <c r="Q12" i="4" s="1"/>
  <c r="O14" i="4"/>
  <c r="O15" i="4"/>
  <c r="O21" i="4"/>
  <c r="Q21" i="4" s="1"/>
  <c r="O22" i="4"/>
  <c r="Q22" i="4" s="1"/>
  <c r="O23" i="4"/>
  <c r="Q23" i="4" s="1"/>
  <c r="O35" i="4"/>
  <c r="O42" i="4"/>
  <c r="Q42" i="4" s="1"/>
  <c r="O44" i="4"/>
  <c r="Q44" i="4" s="1"/>
  <c r="O45" i="4"/>
  <c r="O8" i="4"/>
  <c r="N79" i="4"/>
  <c r="F66" i="4"/>
  <c r="F64" i="4"/>
  <c r="F63" i="4"/>
  <c r="F60" i="4"/>
  <c r="F58" i="4"/>
  <c r="M58" i="4" s="1"/>
  <c r="F57" i="4"/>
  <c r="F56" i="4"/>
  <c r="M56" i="4" s="1"/>
  <c r="F55" i="4"/>
  <c r="M55" i="4" s="1"/>
  <c r="F43" i="4"/>
  <c r="F40" i="4"/>
  <c r="F38" i="4"/>
  <c r="O38" i="4" s="1"/>
  <c r="Q38" i="4" s="1"/>
  <c r="F37" i="4"/>
  <c r="O37" i="4" s="1"/>
  <c r="P37" i="4" s="1"/>
  <c r="P39" i="4" s="1"/>
  <c r="F36" i="4"/>
  <c r="M21" i="4"/>
  <c r="F20" i="4"/>
  <c r="F19" i="4"/>
  <c r="V19" i="4" s="1"/>
  <c r="F17" i="4"/>
  <c r="L79" i="4"/>
  <c r="K79" i="4"/>
  <c r="J79" i="4"/>
  <c r="I79" i="4"/>
  <c r="H79" i="4"/>
  <c r="G79" i="4"/>
  <c r="F79" i="4"/>
  <c r="L73" i="4"/>
  <c r="K73" i="4"/>
  <c r="J73" i="4"/>
  <c r="I73" i="4"/>
  <c r="H73" i="4"/>
  <c r="G73" i="4"/>
  <c r="F73" i="4"/>
  <c r="L72" i="4"/>
  <c r="K72" i="4"/>
  <c r="J72" i="4"/>
  <c r="I72" i="4"/>
  <c r="H72" i="4"/>
  <c r="G72" i="4"/>
  <c r="F72" i="4"/>
  <c r="L71" i="4"/>
  <c r="K71" i="4"/>
  <c r="J71" i="4"/>
  <c r="I71" i="4"/>
  <c r="H71" i="4"/>
  <c r="G71" i="4"/>
  <c r="F71" i="4"/>
  <c r="L70" i="4"/>
  <c r="K70" i="4"/>
  <c r="J70" i="4"/>
  <c r="I70" i="4"/>
  <c r="H70" i="4"/>
  <c r="G70" i="4"/>
  <c r="F70" i="4"/>
  <c r="L69" i="4"/>
  <c r="K69" i="4"/>
  <c r="J69" i="4"/>
  <c r="I69" i="4"/>
  <c r="H69" i="4"/>
  <c r="G69" i="4"/>
  <c r="F69" i="4"/>
  <c r="L54" i="4"/>
  <c r="K54" i="4"/>
  <c r="J54" i="4"/>
  <c r="I54" i="4"/>
  <c r="H54" i="4"/>
  <c r="G54" i="4"/>
  <c r="L51" i="4"/>
  <c r="K51" i="4"/>
  <c r="J51" i="4"/>
  <c r="I51" i="4"/>
  <c r="H51" i="4"/>
  <c r="G51" i="4"/>
  <c r="M47" i="4"/>
  <c r="M51" i="4" s="1"/>
  <c r="M45" i="4"/>
  <c r="M44" i="4"/>
  <c r="M42" i="4"/>
  <c r="M35" i="4"/>
  <c r="M34" i="4"/>
  <c r="L32" i="4"/>
  <c r="K32" i="4"/>
  <c r="J32" i="4"/>
  <c r="I32" i="4"/>
  <c r="H32" i="4"/>
  <c r="G32" i="4"/>
  <c r="F32" i="4"/>
  <c r="L31" i="4"/>
  <c r="K31" i="4"/>
  <c r="J31" i="4"/>
  <c r="I31" i="4"/>
  <c r="H31" i="4"/>
  <c r="G31" i="4"/>
  <c r="F31" i="4"/>
  <c r="L30" i="4"/>
  <c r="K30" i="4"/>
  <c r="J30" i="4"/>
  <c r="I30" i="4"/>
  <c r="H30" i="4"/>
  <c r="G30" i="4"/>
  <c r="F30" i="4"/>
  <c r="L29" i="4"/>
  <c r="K29" i="4"/>
  <c r="J29" i="4"/>
  <c r="I29" i="4"/>
  <c r="H29" i="4"/>
  <c r="G29" i="4"/>
  <c r="F29" i="4"/>
  <c r="L28" i="4"/>
  <c r="K28" i="4"/>
  <c r="J28" i="4"/>
  <c r="I28" i="4"/>
  <c r="H28" i="4"/>
  <c r="G28" i="4"/>
  <c r="F28" i="4"/>
  <c r="L27" i="4"/>
  <c r="K27" i="4"/>
  <c r="J27" i="4"/>
  <c r="I27" i="4"/>
  <c r="H27" i="4"/>
  <c r="G27" i="4"/>
  <c r="F27" i="4"/>
  <c r="L26" i="4"/>
  <c r="K26" i="4"/>
  <c r="J26" i="4"/>
  <c r="I26" i="4"/>
  <c r="H26" i="4"/>
  <c r="G26" i="4"/>
  <c r="M25" i="4"/>
  <c r="M26" i="4" s="1"/>
  <c r="F26" i="4"/>
  <c r="L24" i="4"/>
  <c r="K24" i="4"/>
  <c r="J24" i="4"/>
  <c r="I24" i="4"/>
  <c r="H24" i="4"/>
  <c r="G24" i="4"/>
  <c r="M23" i="4"/>
  <c r="M22" i="4"/>
  <c r="K16" i="4"/>
  <c r="H16" i="4"/>
  <c r="M15" i="4"/>
  <c r="L14" i="4"/>
  <c r="L16" i="4" s="1"/>
  <c r="J14" i="4"/>
  <c r="J16" i="4" s="1"/>
  <c r="I14" i="4"/>
  <c r="I16" i="4" s="1"/>
  <c r="G14" i="4"/>
  <c r="F16" i="4"/>
  <c r="L13" i="4"/>
  <c r="K13" i="4"/>
  <c r="J13" i="4"/>
  <c r="I13" i="4"/>
  <c r="H13" i="4"/>
  <c r="G13" i="4"/>
  <c r="F13" i="4"/>
  <c r="M12" i="4"/>
  <c r="M11" i="4"/>
  <c r="M10" i="4"/>
  <c r="M9" i="4"/>
  <c r="M8" i="4"/>
  <c r="P13" i="4"/>
  <c r="P14" i="4"/>
  <c r="Q14" i="4" s="1"/>
  <c r="Q15" i="4"/>
  <c r="P18" i="4"/>
  <c r="P24" i="4"/>
  <c r="P26" i="4"/>
  <c r="P33" i="4"/>
  <c r="P40" i="4"/>
  <c r="P41" i="4" s="1"/>
  <c r="P46" i="4"/>
  <c r="P51" i="4"/>
  <c r="P53" i="4"/>
  <c r="P61" i="4"/>
  <c r="P68" i="4"/>
  <c r="P74" i="4"/>
  <c r="Q75" i="4"/>
  <c r="P79" i="4"/>
  <c r="M71" i="4" l="1"/>
  <c r="X13" i="4"/>
  <c r="M69" i="4"/>
  <c r="M73" i="4"/>
  <c r="M60" i="4"/>
  <c r="V13" i="4"/>
  <c r="M70" i="4"/>
  <c r="M72" i="4"/>
  <c r="V73" i="4"/>
  <c r="X73" i="4" s="1"/>
  <c r="O13" i="4"/>
  <c r="G16" i="4"/>
  <c r="V14" i="4"/>
  <c r="O28" i="4"/>
  <c r="Q28" i="4" s="1"/>
  <c r="V28" i="4"/>
  <c r="X28" i="4" s="1"/>
  <c r="O30" i="4"/>
  <c r="Q30" i="4" s="1"/>
  <c r="V30" i="4"/>
  <c r="X30" i="4" s="1"/>
  <c r="O32" i="4"/>
  <c r="Q32" i="4" s="1"/>
  <c r="V32" i="4"/>
  <c r="X32" i="4" s="1"/>
  <c r="V69" i="4"/>
  <c r="X69" i="4" s="1"/>
  <c r="O71" i="4"/>
  <c r="Q71" i="4" s="1"/>
  <c r="V71" i="4"/>
  <c r="X71" i="4" s="1"/>
  <c r="O19" i="4"/>
  <c r="Q19" i="4" s="1"/>
  <c r="X19" i="4"/>
  <c r="O55" i="4"/>
  <c r="Q55" i="4" s="1"/>
  <c r="V55" i="4"/>
  <c r="X55" i="4" s="1"/>
  <c r="O57" i="4"/>
  <c r="Q57" i="4" s="1"/>
  <c r="G60" i="4"/>
  <c r="H60" i="4" s="1"/>
  <c r="I60" i="4" s="1"/>
  <c r="J60" i="4" s="1"/>
  <c r="K60" i="4" s="1"/>
  <c r="L60" i="4" s="1"/>
  <c r="V60" i="4"/>
  <c r="X60" i="4" s="1"/>
  <c r="O64" i="4"/>
  <c r="Q64" i="4" s="1"/>
  <c r="O73" i="4"/>
  <c r="Q73" i="4" s="1"/>
  <c r="O69" i="4"/>
  <c r="Q69" i="4" s="1"/>
  <c r="O16" i="4"/>
  <c r="V16" i="4"/>
  <c r="O26" i="4"/>
  <c r="V26" i="4"/>
  <c r="V27" i="4"/>
  <c r="X27" i="4" s="1"/>
  <c r="O29" i="4"/>
  <c r="Q29" i="4" s="1"/>
  <c r="V29" i="4"/>
  <c r="X29" i="4" s="1"/>
  <c r="O31" i="4"/>
  <c r="Q31" i="4" s="1"/>
  <c r="V31" i="4"/>
  <c r="X31" i="4" s="1"/>
  <c r="G74" i="4"/>
  <c r="I74" i="4"/>
  <c r="K74" i="4"/>
  <c r="V70" i="4"/>
  <c r="X70" i="4" s="1"/>
  <c r="V72" i="4"/>
  <c r="X72" i="4" s="1"/>
  <c r="M79" i="4"/>
  <c r="V79" i="4"/>
  <c r="F18" i="4"/>
  <c r="M20" i="4"/>
  <c r="V20" i="4"/>
  <c r="X20" i="4" s="1"/>
  <c r="O36" i="4"/>
  <c r="Q36" i="4" s="1"/>
  <c r="Q39" i="4" s="1"/>
  <c r="O43" i="4"/>
  <c r="Q43" i="4" s="1"/>
  <c r="O56" i="4"/>
  <c r="Q56" i="4" s="1"/>
  <c r="V56" i="4"/>
  <c r="X56" i="4" s="1"/>
  <c r="O58" i="4"/>
  <c r="Q58" i="4" s="1"/>
  <c r="V58" i="4"/>
  <c r="X58" i="4" s="1"/>
  <c r="O63" i="4"/>
  <c r="Q63" i="4" s="1"/>
  <c r="Q68" i="4" s="1"/>
  <c r="O66" i="4"/>
  <c r="Q66" i="4" s="1"/>
  <c r="O27" i="4"/>
  <c r="Q27" i="4" s="1"/>
  <c r="O40" i="4"/>
  <c r="M19" i="4"/>
  <c r="M24" i="4" s="1"/>
  <c r="M13" i="4"/>
  <c r="G17" i="4"/>
  <c r="V17" i="4" s="1"/>
  <c r="Q40" i="4"/>
  <c r="Q41" i="4" s="1"/>
  <c r="O20" i="4"/>
  <c r="Q20" i="4" s="1"/>
  <c r="Q24" i="4" s="1"/>
  <c r="P15" i="4"/>
  <c r="P16" i="4" s="1"/>
  <c r="W16" i="4"/>
  <c r="X79" i="4"/>
  <c r="X24" i="4"/>
  <c r="Q16" i="4"/>
  <c r="O79" i="4"/>
  <c r="Q53" i="4"/>
  <c r="F33" i="4"/>
  <c r="J33" i="4"/>
  <c r="M28" i="4"/>
  <c r="M30" i="4"/>
  <c r="O17" i="4"/>
  <c r="Q17" i="4" s="1"/>
  <c r="Q18" i="4" s="1"/>
  <c r="O72" i="4"/>
  <c r="Q72" i="4" s="1"/>
  <c r="O70" i="4"/>
  <c r="Q70" i="4" s="1"/>
  <c r="O60" i="4"/>
  <c r="Q60" i="4" s="1"/>
  <c r="Q52" i="4"/>
  <c r="Q79" i="4"/>
  <c r="P54" i="4"/>
  <c r="F24" i="4"/>
  <c r="G33" i="4"/>
  <c r="I33" i="4"/>
  <c r="K33" i="4"/>
  <c r="M29" i="4"/>
  <c r="M32" i="4"/>
  <c r="H33" i="4"/>
  <c r="L33" i="4"/>
  <c r="H74" i="4"/>
  <c r="J74" i="4"/>
  <c r="L74" i="4"/>
  <c r="Q8" i="4"/>
  <c r="Q46" i="4"/>
  <c r="Q13" i="4"/>
  <c r="M14" i="4"/>
  <c r="M16" i="4" s="1"/>
  <c r="G18" i="4"/>
  <c r="M27" i="4"/>
  <c r="G43" i="4"/>
  <c r="F46" i="4"/>
  <c r="F54" i="4"/>
  <c r="G63" i="4"/>
  <c r="G64" i="4"/>
  <c r="V64" i="4" s="1"/>
  <c r="X64" i="4" s="1"/>
  <c r="F68" i="4"/>
  <c r="M31" i="4"/>
  <c r="G36" i="4"/>
  <c r="G37" i="4"/>
  <c r="V37" i="4" s="1"/>
  <c r="X37" i="4" s="1"/>
  <c r="G38" i="4"/>
  <c r="V38" i="4" s="1"/>
  <c r="X38" i="4" s="1"/>
  <c r="F39" i="4"/>
  <c r="O39" i="4" s="1"/>
  <c r="G40" i="4"/>
  <c r="F41" i="4"/>
  <c r="F51" i="4"/>
  <c r="F61" i="4"/>
  <c r="G57" i="4"/>
  <c r="V57" i="4" s="1"/>
  <c r="X57" i="4" s="1"/>
  <c r="G66" i="4"/>
  <c r="V66" i="4" s="1"/>
  <c r="X66" i="4" s="1"/>
  <c r="F74" i="4"/>
  <c r="X61" i="4" l="1"/>
  <c r="Q33" i="4"/>
  <c r="M74" i="4"/>
  <c r="X16" i="4"/>
  <c r="X14" i="4"/>
  <c r="X74" i="4"/>
  <c r="Q61" i="4"/>
  <c r="X33" i="4"/>
  <c r="O51" i="4"/>
  <c r="V51" i="4"/>
  <c r="O68" i="4"/>
  <c r="O54" i="4"/>
  <c r="V54" i="4"/>
  <c r="O24" i="4"/>
  <c r="V24" i="4"/>
  <c r="O18" i="4"/>
  <c r="V18" i="4"/>
  <c r="V40" i="4"/>
  <c r="X40" i="4" s="1"/>
  <c r="X41" i="4" s="1"/>
  <c r="O74" i="4"/>
  <c r="V74" i="4"/>
  <c r="O61" i="4"/>
  <c r="O41" i="4"/>
  <c r="O46" i="4"/>
  <c r="O33" i="4"/>
  <c r="V33" i="4"/>
  <c r="V63" i="4"/>
  <c r="X63" i="4" s="1"/>
  <c r="X68" i="4" s="1"/>
  <c r="V43" i="4"/>
  <c r="W43" i="4" s="1"/>
  <c r="V36" i="4"/>
  <c r="X36" i="4" s="1"/>
  <c r="X39" i="4" s="1"/>
  <c r="H66" i="4"/>
  <c r="I66" i="4" s="1"/>
  <c r="J66" i="4" s="1"/>
  <c r="K66" i="4" s="1"/>
  <c r="L66" i="4" s="1"/>
  <c r="H38" i="4"/>
  <c r="I38" i="4" s="1"/>
  <c r="J38" i="4" s="1"/>
  <c r="K38" i="4" s="1"/>
  <c r="L38" i="4" s="1"/>
  <c r="H37" i="4"/>
  <c r="I37" i="4" s="1"/>
  <c r="J37" i="4" s="1"/>
  <c r="K37" i="4" s="1"/>
  <c r="L37" i="4" s="1"/>
  <c r="W39" i="4"/>
  <c r="H64" i="4"/>
  <c r="I64" i="4" s="1"/>
  <c r="Q74" i="4"/>
  <c r="H17" i="4"/>
  <c r="X17" i="4"/>
  <c r="X18" i="4" s="1"/>
  <c r="Q54" i="4"/>
  <c r="M33" i="4"/>
  <c r="G61" i="4"/>
  <c r="V61" i="4" s="1"/>
  <c r="H57" i="4"/>
  <c r="G39" i="4"/>
  <c r="V39" i="4" s="1"/>
  <c r="H36" i="4"/>
  <c r="G46" i="4"/>
  <c r="V46" i="4" s="1"/>
  <c r="H43" i="4"/>
  <c r="G41" i="4"/>
  <c r="V41" i="4" s="1"/>
  <c r="H40" i="4"/>
  <c r="M37" i="4"/>
  <c r="G68" i="4"/>
  <c r="V68" i="4" s="1"/>
  <c r="H63" i="4"/>
  <c r="M66" i="4" l="1"/>
  <c r="J64" i="4"/>
  <c r="K64" i="4" s="1"/>
  <c r="L64" i="4" s="1"/>
  <c r="X43" i="4"/>
  <c r="X46" i="4" s="1"/>
  <c r="W46" i="4"/>
  <c r="M38" i="4"/>
  <c r="H18" i="4"/>
  <c r="I17" i="4"/>
  <c r="I40" i="4"/>
  <c r="H41" i="4"/>
  <c r="H61" i="4"/>
  <c r="I57" i="4"/>
  <c r="I63" i="4"/>
  <c r="H68" i="4"/>
  <c r="I43" i="4"/>
  <c r="H46" i="4"/>
  <c r="I36" i="4"/>
  <c r="H39" i="4"/>
  <c r="M64" i="4" l="1"/>
  <c r="J17" i="4"/>
  <c r="K17" i="4" s="1"/>
  <c r="I18" i="4"/>
  <c r="I39" i="4"/>
  <c r="J36" i="4"/>
  <c r="I46" i="4"/>
  <c r="J43" i="4"/>
  <c r="J57" i="4"/>
  <c r="I61" i="4"/>
  <c r="I68" i="4"/>
  <c r="J63" i="4"/>
  <c r="I41" i="4"/>
  <c r="J40" i="4"/>
  <c r="AE30" i="4"/>
  <c r="AE27" i="4"/>
  <c r="J18" i="4" l="1"/>
  <c r="K36" i="4"/>
  <c r="J39" i="4"/>
  <c r="K40" i="4"/>
  <c r="J41" i="4"/>
  <c r="K63" i="4"/>
  <c r="J68" i="4"/>
  <c r="J61" i="4"/>
  <c r="K57" i="4"/>
  <c r="K43" i="4"/>
  <c r="J46" i="4"/>
  <c r="L17" i="4" l="1"/>
  <c r="K18" i="4"/>
  <c r="K61" i="4"/>
  <c r="L57" i="4"/>
  <c r="K68" i="4"/>
  <c r="L63" i="4"/>
  <c r="M63" i="4" s="1"/>
  <c r="M68" i="4" s="1"/>
  <c r="K46" i="4"/>
  <c r="L43" i="4"/>
  <c r="L46" i="4" s="1"/>
  <c r="K41" i="4"/>
  <c r="L40" i="4"/>
  <c r="K39" i="4"/>
  <c r="L36" i="4"/>
  <c r="AE40" i="4"/>
  <c r="L61" i="4" l="1"/>
  <c r="M57" i="4"/>
  <c r="M61" i="4" s="1"/>
  <c r="L18" i="4"/>
  <c r="M17" i="4"/>
  <c r="M18" i="4" s="1"/>
  <c r="M43" i="4"/>
  <c r="M46" i="4" s="1"/>
  <c r="L39" i="4"/>
  <c r="M36" i="4"/>
  <c r="M39" i="4" s="1"/>
  <c r="L41" i="4"/>
  <c r="M40" i="4"/>
  <c r="M41" i="4" s="1"/>
  <c r="L68" i="4"/>
  <c r="AG53" i="4" l="1"/>
  <c r="AG52" i="4"/>
  <c r="AF53" i="4"/>
  <c r="AF52" i="4"/>
  <c r="AE52" i="4"/>
  <c r="AE14" i="4" l="1"/>
  <c r="AE53" i="4" l="1"/>
</calcChain>
</file>

<file path=xl/comments1.xml><?xml version="1.0" encoding="utf-8"?>
<comments xmlns="http://schemas.openxmlformats.org/spreadsheetml/2006/main">
  <authors>
    <author>Diana Carolina Rodriguez Ordoñez</author>
    <author>video</author>
    <author>Liliana Molina Hernandez</author>
  </authors>
  <commentList>
    <comment ref="A6" authorId="0" shapeId="0">
      <text>
        <r>
          <rPr>
            <b/>
            <sz val="10"/>
            <color indexed="81"/>
            <rFont val="Tahoma"/>
            <family val="2"/>
          </rPr>
          <t xml:space="preserve">Institucional: </t>
        </r>
        <r>
          <rPr>
            <sz val="10"/>
            <color indexed="81"/>
            <rFont val="Tahoma"/>
            <family val="2"/>
          </rPr>
          <t xml:space="preserve">Son los </t>
        </r>
        <r>
          <rPr>
            <i/>
            <u/>
            <sz val="10"/>
            <color indexed="81"/>
            <rFont val="Tahoma"/>
            <family val="2"/>
          </rPr>
          <t>Objetivos Estratégicos Institucionales</t>
        </r>
        <r>
          <rPr>
            <sz val="10"/>
            <color indexed="81"/>
            <rFont val="Tahoma"/>
            <family val="2"/>
          </rPr>
          <t xml:space="preserve">, definidos en el PED 2012-2019.
</t>
        </r>
        <r>
          <rPr>
            <b/>
            <sz val="10"/>
            <color indexed="81"/>
            <rFont val="Tahoma"/>
            <family val="2"/>
          </rPr>
          <t xml:space="preserve">Proc./Depend.: </t>
        </r>
        <r>
          <rPr>
            <sz val="10"/>
            <color indexed="81"/>
            <rFont val="Tahoma"/>
            <family val="2"/>
          </rPr>
          <t xml:space="preserve">Son los </t>
        </r>
        <r>
          <rPr>
            <i/>
            <u/>
            <sz val="10"/>
            <color indexed="81"/>
            <rFont val="Tahoma"/>
            <family val="2"/>
          </rPr>
          <t>Objetivos Estratégicos por Área de Desempeño</t>
        </r>
        <r>
          <rPr>
            <sz val="10"/>
            <color indexed="81"/>
            <rFont val="Tahoma"/>
            <family val="2"/>
          </rPr>
          <t>, definidos en el PED 2012-2019.</t>
        </r>
      </text>
    </comment>
    <comment ref="B6" authorId="0" shapeId="0">
      <text>
        <r>
          <rPr>
            <b/>
            <sz val="10"/>
            <color indexed="81"/>
            <rFont val="Tahoma"/>
            <family val="2"/>
          </rPr>
          <t xml:space="preserve">Institucional: </t>
        </r>
        <r>
          <rPr>
            <sz val="10"/>
            <color indexed="81"/>
            <rFont val="Tahoma"/>
            <family val="2"/>
          </rPr>
          <t xml:space="preserve">Son los </t>
        </r>
        <r>
          <rPr>
            <i/>
            <u/>
            <sz val="10"/>
            <color indexed="81"/>
            <rFont val="Tahoma"/>
            <family val="2"/>
          </rPr>
          <t>Macroproyectos</t>
        </r>
        <r>
          <rPr>
            <sz val="10"/>
            <color indexed="81"/>
            <rFont val="Tahoma"/>
            <family val="2"/>
          </rPr>
          <t xml:space="preserve">, definidos en el PED 2012-2019.
</t>
        </r>
        <r>
          <rPr>
            <b/>
            <sz val="10"/>
            <color indexed="81"/>
            <rFont val="Tahoma"/>
            <family val="2"/>
          </rPr>
          <t>Proc./Depend.:</t>
        </r>
        <r>
          <rPr>
            <sz val="10"/>
            <color indexed="81"/>
            <rFont val="Tahoma"/>
            <family val="2"/>
          </rPr>
          <t xml:space="preserve"> Son los </t>
        </r>
        <r>
          <rPr>
            <i/>
            <u/>
            <sz val="10"/>
            <color indexed="81"/>
            <rFont val="Tahoma"/>
            <family val="2"/>
          </rPr>
          <t>Objetivos Específicos por Área de Desempeño</t>
        </r>
        <r>
          <rPr>
            <sz val="10"/>
            <color indexed="81"/>
            <rFont val="Tahoma"/>
            <family val="2"/>
          </rPr>
          <t>, definidos en el PED 2012-2019.</t>
        </r>
      </text>
    </comment>
    <comment ref="C6" authorId="0" shapeId="0">
      <text>
        <r>
          <rPr>
            <b/>
            <sz val="10"/>
            <color indexed="81"/>
            <rFont val="Tahoma"/>
            <family val="2"/>
          </rPr>
          <t xml:space="preserve">Institucional: </t>
        </r>
        <r>
          <rPr>
            <sz val="10"/>
            <color indexed="81"/>
            <rFont val="Tahoma"/>
            <family val="2"/>
          </rPr>
          <t xml:space="preserve">Son las Acciones descritas en el </t>
        </r>
        <r>
          <rPr>
            <i/>
            <u/>
            <sz val="10"/>
            <color indexed="81"/>
            <rFont val="Tahoma"/>
            <family val="2"/>
          </rPr>
          <t>Plan de Acción Institucional</t>
        </r>
        <r>
          <rPr>
            <sz val="10"/>
            <color indexed="81"/>
            <rFont val="Tahoma"/>
            <family val="2"/>
          </rPr>
          <t xml:space="preserve">, definido en el PED 2012-2019.
</t>
        </r>
        <r>
          <rPr>
            <b/>
            <sz val="10"/>
            <color indexed="81"/>
            <rFont val="Tahoma"/>
            <family val="2"/>
          </rPr>
          <t>Proc./Depend.:</t>
        </r>
        <r>
          <rPr>
            <sz val="10"/>
            <color indexed="81"/>
            <rFont val="Tahoma"/>
            <family val="2"/>
          </rPr>
          <t xml:space="preserve"> Establecer con base en las columnas anteriores.</t>
        </r>
      </text>
    </comment>
    <comment ref="D6" authorId="1" shapeId="0">
      <text>
        <r>
          <rPr>
            <sz val="10"/>
            <color indexed="81"/>
            <rFont val="Tahoma"/>
            <family val="2"/>
          </rPr>
          <t xml:space="preserve">Las Metas </t>
        </r>
        <r>
          <rPr>
            <b/>
            <sz val="10"/>
            <color indexed="81"/>
            <rFont val="Tahoma"/>
            <family val="2"/>
          </rPr>
          <t>DEBEN</t>
        </r>
        <r>
          <rPr>
            <sz val="10"/>
            <color indexed="81"/>
            <rFont val="Tahoma"/>
            <family val="2"/>
          </rPr>
          <t xml:space="preserve"> ser Precisas, Identificables, Valorables/Medibles (Cuantitativa o Cualitativamente), Viables y Verificables, de tal forma que puedan mostrarse avances en # o %.
</t>
        </r>
        <r>
          <rPr>
            <b/>
            <sz val="10"/>
            <color indexed="81"/>
            <rFont val="Tahoma"/>
            <family val="2"/>
          </rPr>
          <t>Institucional:</t>
        </r>
        <r>
          <rPr>
            <sz val="10"/>
            <color indexed="81"/>
            <rFont val="Tahoma"/>
            <family val="2"/>
          </rPr>
          <t xml:space="preserve"> Son los </t>
        </r>
        <r>
          <rPr>
            <i/>
            <u/>
            <sz val="10"/>
            <color indexed="81"/>
            <rFont val="Tahoma"/>
            <family val="2"/>
          </rPr>
          <t>Objetivos Estratégicos por Área de Desempeño</t>
        </r>
        <r>
          <rPr>
            <sz val="10"/>
            <color indexed="81"/>
            <rFont val="Tahoma"/>
            <family val="2"/>
          </rPr>
          <t xml:space="preserve">, definido en el PED 2012-2019 (Redactados como Productos / Entregas).
</t>
        </r>
        <r>
          <rPr>
            <b/>
            <sz val="10"/>
            <color indexed="81"/>
            <rFont val="Tahoma"/>
            <family val="2"/>
          </rPr>
          <t>Proc./Depend.:</t>
        </r>
        <r>
          <rPr>
            <sz val="10"/>
            <color indexed="81"/>
            <rFont val="Tahoma"/>
            <family val="2"/>
          </rPr>
          <t xml:space="preserve"> Establecer con base en las columnas anteriores.
</t>
        </r>
        <r>
          <rPr>
            <b/>
            <sz val="10"/>
            <color indexed="81"/>
            <rFont val="Tahoma"/>
            <family val="2"/>
          </rPr>
          <t xml:space="preserve">PF: </t>
        </r>
        <r>
          <rPr>
            <sz val="10"/>
            <color indexed="81"/>
            <rFont val="Tahoma"/>
            <family val="2"/>
          </rPr>
          <t xml:space="preserve">Programas de Formación
</t>
        </r>
        <r>
          <rPr>
            <b/>
            <sz val="10"/>
            <color indexed="81"/>
            <rFont val="Tahoma"/>
            <family val="2"/>
          </rPr>
          <t>DP:</t>
        </r>
        <r>
          <rPr>
            <sz val="10"/>
            <color indexed="81"/>
            <rFont val="Tahoma"/>
            <family val="2"/>
          </rPr>
          <t xml:space="preserve"> Desarrollo Profesoral
</t>
        </r>
        <r>
          <rPr>
            <b/>
            <sz val="10"/>
            <color indexed="81"/>
            <rFont val="Tahoma"/>
            <family val="2"/>
          </rPr>
          <t>I:</t>
        </r>
        <r>
          <rPr>
            <sz val="10"/>
            <color indexed="81"/>
            <rFont val="Tahoma"/>
            <family val="2"/>
          </rPr>
          <t xml:space="preserve"> Investigación
</t>
        </r>
        <r>
          <rPr>
            <b/>
            <sz val="10"/>
            <color indexed="81"/>
            <rFont val="Tahoma"/>
            <family val="2"/>
          </rPr>
          <t>PS:</t>
        </r>
        <r>
          <rPr>
            <sz val="10"/>
            <color indexed="81"/>
            <rFont val="Tahoma"/>
            <family val="2"/>
          </rPr>
          <t xml:space="preserve"> Proyección Social
</t>
        </r>
        <r>
          <rPr>
            <b/>
            <sz val="10"/>
            <color indexed="81"/>
            <rFont val="Tahoma"/>
            <family val="2"/>
          </rPr>
          <t xml:space="preserve">BU: </t>
        </r>
        <r>
          <rPr>
            <sz val="10"/>
            <color indexed="81"/>
            <rFont val="Tahoma"/>
            <family val="2"/>
          </rPr>
          <t xml:space="preserve">Bienestar Universitario
</t>
        </r>
        <r>
          <rPr>
            <b/>
            <sz val="10"/>
            <color indexed="81"/>
            <rFont val="Tahoma"/>
            <family val="2"/>
          </rPr>
          <t xml:space="preserve">TH: </t>
        </r>
        <r>
          <rPr>
            <sz val="10"/>
            <color indexed="81"/>
            <rFont val="Tahoma"/>
            <family val="2"/>
          </rPr>
          <t xml:space="preserve">Talento Humano
</t>
        </r>
        <r>
          <rPr>
            <b/>
            <sz val="10"/>
            <color indexed="81"/>
            <rFont val="Tahoma"/>
            <family val="2"/>
          </rPr>
          <t>IEM:</t>
        </r>
        <r>
          <rPr>
            <sz val="10"/>
            <color indexed="81"/>
            <rFont val="Tahoma"/>
            <family val="2"/>
          </rPr>
          <t xml:space="preserve"> Infraestructura, Equipamento y Medios
</t>
        </r>
        <r>
          <rPr>
            <b/>
            <sz val="10"/>
            <color indexed="81"/>
            <rFont val="Tahoma"/>
            <family val="2"/>
          </rPr>
          <t>OG:</t>
        </r>
        <r>
          <rPr>
            <sz val="10"/>
            <color indexed="81"/>
            <rFont val="Tahoma"/>
            <family val="2"/>
          </rPr>
          <t xml:space="preserve"> Estructura Organizacional y de Gestión
</t>
        </r>
        <r>
          <rPr>
            <b/>
            <sz val="10"/>
            <color indexed="81"/>
            <rFont val="Tahoma"/>
            <family val="2"/>
          </rPr>
          <t>GF:</t>
        </r>
        <r>
          <rPr>
            <sz val="10"/>
            <color indexed="81"/>
            <rFont val="Tahoma"/>
            <family val="2"/>
          </rPr>
          <t xml:space="preserve"> Gestión Financiera</t>
        </r>
      </text>
    </comment>
    <comment ref="E6" authorId="0" shapeId="0">
      <text>
        <r>
          <rPr>
            <b/>
            <sz val="9"/>
            <color indexed="81"/>
            <rFont val="Tahoma"/>
            <family val="2"/>
          </rPr>
          <t>Cargos</t>
        </r>
        <r>
          <rPr>
            <sz val="9"/>
            <color indexed="81"/>
            <rFont val="Tahoma"/>
            <family val="2"/>
          </rPr>
          <t xml:space="preserve">
</t>
        </r>
        <r>
          <rPr>
            <b/>
            <sz val="9"/>
            <color indexed="81"/>
            <rFont val="Tahoma"/>
            <family val="2"/>
          </rPr>
          <t xml:space="preserve">NOTA: </t>
        </r>
        <r>
          <rPr>
            <sz val="9"/>
            <color indexed="81"/>
            <rFont val="Tahoma"/>
            <family val="2"/>
          </rPr>
          <t>Entiéndase por "Unidades Académicas" a las Facultades, el Depto. de Ciencias Básicas, el CEFTEL y el Centro de Idiomas.</t>
        </r>
      </text>
    </comment>
    <comment ref="N6" authorId="0" shapeId="0">
      <text>
        <r>
          <rPr>
            <b/>
            <sz val="9"/>
            <color indexed="81"/>
            <rFont val="Tahoma"/>
            <family val="2"/>
          </rPr>
          <t>Institucional:</t>
        </r>
        <r>
          <rPr>
            <sz val="9"/>
            <color indexed="81"/>
            <rFont val="Tahoma"/>
            <family val="2"/>
          </rPr>
          <t xml:space="preserve"> Aprobado para 2013 por Macroproyecto, mediante Acuerdo 040 de Diciembre 11 de 2012.
</t>
        </r>
        <r>
          <rPr>
            <b/>
            <sz val="9"/>
            <color indexed="81"/>
            <rFont val="Tahoma"/>
            <family val="2"/>
          </rPr>
          <t>Proc./Depend.:</t>
        </r>
        <r>
          <rPr>
            <sz val="9"/>
            <color indexed="81"/>
            <rFont val="Tahoma"/>
            <family val="2"/>
          </rPr>
          <t xml:space="preserve"> Calcular según instrucciones.</t>
        </r>
      </text>
    </comment>
    <comment ref="U6" authorId="0" shapeId="0">
      <text>
        <r>
          <rPr>
            <b/>
            <sz val="9"/>
            <color indexed="81"/>
            <rFont val="Tahoma"/>
            <family val="2"/>
          </rPr>
          <t>Institucional:</t>
        </r>
        <r>
          <rPr>
            <sz val="9"/>
            <color indexed="81"/>
            <rFont val="Tahoma"/>
            <family val="2"/>
          </rPr>
          <t xml:space="preserve"> Aprobado para 2013 por Macroproyecto, mediante Acuerdo 040 de Diciembre 11 de 2012.
</t>
        </r>
        <r>
          <rPr>
            <b/>
            <sz val="9"/>
            <color indexed="81"/>
            <rFont val="Tahoma"/>
            <family val="2"/>
          </rPr>
          <t>Proc./Depend.:</t>
        </r>
        <r>
          <rPr>
            <sz val="9"/>
            <color indexed="81"/>
            <rFont val="Tahoma"/>
            <family val="2"/>
          </rPr>
          <t xml:space="preserve"> Calcular según instrucciones.</t>
        </r>
      </text>
    </comment>
    <comment ref="O7" authorId="2" shapeId="0">
      <text>
        <r>
          <rPr>
            <sz val="9"/>
            <color indexed="81"/>
            <rFont val="Tahoma"/>
            <family val="2"/>
          </rPr>
          <t>No. o % de Avance en la "META ANUAL / Resultado Esperado" que DEBIÓ ser Cuantificable (Medible).</t>
        </r>
      </text>
    </comment>
    <comment ref="P7" authorId="1" shapeId="0">
      <text>
        <r>
          <rPr>
            <sz val="10"/>
            <color indexed="81"/>
            <rFont val="Tahoma"/>
            <family val="2"/>
          </rPr>
          <t>No. o % de Avance en la "</t>
        </r>
        <r>
          <rPr>
            <b/>
            <sz val="10"/>
            <color indexed="81"/>
            <rFont val="Tahoma"/>
            <family val="2"/>
          </rPr>
          <t>META / Resultado Esperado</t>
        </r>
        <r>
          <rPr>
            <sz val="10"/>
            <color indexed="81"/>
            <rFont val="Tahoma"/>
            <family val="2"/>
          </rPr>
          <t>" que DEBIÓ ser Cuantificable (Medible).</t>
        </r>
      </text>
    </comment>
    <comment ref="R7" authorId="0" shapeId="0">
      <text>
        <r>
          <rPr>
            <sz val="10"/>
            <color indexed="81"/>
            <rFont val="Tahoma"/>
            <family val="2"/>
          </rPr>
          <t>Descripción breve y clara</t>
        </r>
      </text>
    </comment>
    <comment ref="S7" authorId="0" shapeId="0">
      <text>
        <r>
          <rPr>
            <sz val="10"/>
            <color indexed="81"/>
            <rFont val="Tahoma"/>
            <family val="2"/>
          </rPr>
          <t>Descripción breve y clara</t>
        </r>
      </text>
    </comment>
    <comment ref="T7" authorId="0" shapeId="0">
      <text>
        <r>
          <rPr>
            <sz val="10"/>
            <color indexed="81"/>
            <rFont val="Tahoma"/>
            <family val="2"/>
          </rPr>
          <t>SI SE REQUIERE, Hacer una Descripción breve y clara. Si</t>
        </r>
        <r>
          <rPr>
            <b/>
            <sz val="10"/>
            <color indexed="81"/>
            <rFont val="Tahoma"/>
            <family val="2"/>
          </rPr>
          <t xml:space="preserve"> NO</t>
        </r>
        <r>
          <rPr>
            <sz val="10"/>
            <color indexed="81"/>
            <rFont val="Tahoma"/>
            <family val="2"/>
          </rPr>
          <t xml:space="preserve"> SE REQUIERE =&gt; </t>
        </r>
        <r>
          <rPr>
            <b/>
            <sz val="10"/>
            <color indexed="81"/>
            <rFont val="Tahoma"/>
            <family val="2"/>
          </rPr>
          <t>No Aplica</t>
        </r>
      </text>
    </comment>
    <comment ref="V7" authorId="2" shapeId="0">
      <text>
        <r>
          <rPr>
            <sz val="9"/>
            <color indexed="81"/>
            <rFont val="Tahoma"/>
            <family val="2"/>
          </rPr>
          <t>No. o % de Avance en la "META ANUAL / Resultado Esperado" que DEBIÓ ser Cuantificable (Medible).</t>
        </r>
      </text>
    </comment>
    <comment ref="W7" authorId="1" shapeId="0">
      <text>
        <r>
          <rPr>
            <sz val="10"/>
            <color indexed="81"/>
            <rFont val="Tahoma"/>
            <family val="2"/>
          </rPr>
          <t>No. o % de Avance en la "</t>
        </r>
        <r>
          <rPr>
            <b/>
            <sz val="10"/>
            <color indexed="81"/>
            <rFont val="Tahoma"/>
            <family val="2"/>
          </rPr>
          <t>META / Resultado Esperado</t>
        </r>
        <r>
          <rPr>
            <sz val="10"/>
            <color indexed="81"/>
            <rFont val="Tahoma"/>
            <family val="2"/>
          </rPr>
          <t>" que DEBIÓ ser Cuantificable (Medible).</t>
        </r>
      </text>
    </comment>
    <comment ref="Y7" authorId="0" shapeId="0">
      <text>
        <r>
          <rPr>
            <sz val="10"/>
            <color indexed="81"/>
            <rFont val="Tahoma"/>
            <family val="2"/>
          </rPr>
          <t>Descripción breve y clara</t>
        </r>
      </text>
    </comment>
    <comment ref="Z7" authorId="0" shapeId="0">
      <text>
        <r>
          <rPr>
            <sz val="10"/>
            <color indexed="81"/>
            <rFont val="Tahoma"/>
            <family val="2"/>
          </rPr>
          <t>Descripción breve y clara</t>
        </r>
      </text>
    </comment>
    <comment ref="AA7" authorId="0" shapeId="0">
      <text>
        <r>
          <rPr>
            <sz val="10"/>
            <color indexed="81"/>
            <rFont val="Tahoma"/>
            <family val="2"/>
          </rPr>
          <t>SI SE REQUIERE, Hacer una Descripción breve y clara. Si</t>
        </r>
        <r>
          <rPr>
            <b/>
            <sz val="10"/>
            <color indexed="81"/>
            <rFont val="Tahoma"/>
            <family val="2"/>
          </rPr>
          <t xml:space="preserve"> NO</t>
        </r>
        <r>
          <rPr>
            <sz val="10"/>
            <color indexed="81"/>
            <rFont val="Tahoma"/>
            <family val="2"/>
          </rPr>
          <t xml:space="preserve"> SE REQUIERE =&gt; </t>
        </r>
        <r>
          <rPr>
            <b/>
            <sz val="10"/>
            <color indexed="81"/>
            <rFont val="Tahoma"/>
            <family val="2"/>
          </rPr>
          <t>No Aplica</t>
        </r>
      </text>
    </comment>
    <comment ref="R15" authorId="0" shapeId="0">
      <text>
        <r>
          <rPr>
            <b/>
            <sz val="9"/>
            <color indexed="81"/>
            <rFont val="Tahoma"/>
            <family val="2"/>
          </rPr>
          <t>Falta aporte de otras Facultades.</t>
        </r>
      </text>
    </comment>
  </commentList>
</comments>
</file>

<file path=xl/sharedStrings.xml><?xml version="1.0" encoding="utf-8"?>
<sst xmlns="http://schemas.openxmlformats.org/spreadsheetml/2006/main" count="683" uniqueCount="478">
  <si>
    <t>ECI-F-11</t>
  </si>
  <si>
    <t xml:space="preserve">PLAN DE ACCIÓN </t>
  </si>
  <si>
    <t>% Alcanzado</t>
  </si>
  <si>
    <t>Tareas Cumplidas -
Logros Alcanzados</t>
  </si>
  <si>
    <t>Tareas Incumplidas y sus Causas</t>
  </si>
  <si>
    <t>Acciones Remediales</t>
  </si>
  <si>
    <t xml:space="preserve">1. Fortalecimiento de los programas académicos de formación.
</t>
  </si>
  <si>
    <t>3. Fortalecimiento de la investigación e innovación.</t>
  </si>
  <si>
    <t>8. Programas de formación y desarrollo profesoral.</t>
  </si>
  <si>
    <t>15. Desarrollo de la estructura y el sistema de información financiera.</t>
  </si>
  <si>
    <t>13. Fortalecimiento y gestión del talento humano.</t>
  </si>
  <si>
    <t>14. Organización y gestión de mercadeo y el posicionamiento institucional</t>
  </si>
  <si>
    <t>4. Cualificación del bienestar universitario.</t>
  </si>
  <si>
    <t>16. Sistema Integral de Gestión de Calidad.</t>
  </si>
  <si>
    <t>6. Fortalecimiento del bilingüismo.</t>
  </si>
  <si>
    <t>12 .Organización y políticas de relaciones externas.</t>
  </si>
  <si>
    <t>10. Desarrollo de la plataforma tecnológica.</t>
  </si>
  <si>
    <t>5. Desarrollo de la educación virtual.</t>
  </si>
  <si>
    <t>7. Fortalecimiento del emprendimiento.</t>
  </si>
  <si>
    <t>2. Desarrollo de la proyección social.</t>
  </si>
  <si>
    <t>9. Desarrollo y mantenimiento de la infraestructura física.</t>
  </si>
  <si>
    <t>8. Revisar, actualizar y recopilar todo el conjunto de reglamentaciones para adecuarlas a las nuevas realidades institucionales y aplicarlas de manera efectiva.</t>
  </si>
  <si>
    <t>17. Fomentar el emprendimiento en todas las actividades de la Institución y desarrollar un plan al respecto.</t>
  </si>
  <si>
    <t>11. Diseñar y ejecutar un plan de trabajo de generación de proyectos que permita acceder a las fuentes de cooperación internacional.</t>
  </si>
  <si>
    <t>Cargo Responsable: RECTOR</t>
  </si>
  <si>
    <t>V - 5.0 - 2013</t>
  </si>
  <si>
    <t>1. Posicionar la Institución Universitaria como una organización Moderna, con calidad académica, amplia cobertura y alto compromiso social</t>
  </si>
  <si>
    <t>8. Modernizar la estructura académica – administrativa y los procesos organizacionales alineados con la misión y los objetivos estratégicos</t>
  </si>
  <si>
    <t>4. Consolidar un cuerpo profesoral de alta formación académica y competencias para la docencia, la investigación y la proyección social.</t>
  </si>
  <si>
    <t>3. Fortalecer las capacidades institucionales para desarrollar investigación de calidad y pertinencia frente a las necesidades de la región y el país.</t>
  </si>
  <si>
    <t>5. Modernizar la infraestructura física y tecnológica de la Institución que garantice un adecuado servicio educativo</t>
  </si>
  <si>
    <t>9. Promover y desarrollar acciones que propicien la internacionalización de todas las actividades de la institución.</t>
  </si>
  <si>
    <t>2. Diversificar la oferta académica de programas de pregrado, posgrado, educación para el trabajo y el desarrollo humano y la educación continua en diferentes modalidades, en áreas pertinentes para el desarrollo del país.</t>
  </si>
  <si>
    <t>6. Fortalecer las relaciones con el entorno para integrarlo proactivamente a las actividades de la Institución.</t>
  </si>
  <si>
    <t>7. Diversificar las fuentes de financiación de la Institución buscando sostenibilidad financiera a largo plazo.</t>
  </si>
  <si>
    <t>10. Fortalecer la estructura organizativa y el desarrollo del talento humano para el logro de los objetivos misionales de la institución.</t>
  </si>
  <si>
    <t>PROYECTOS</t>
  </si>
  <si>
    <t>ACCIONES</t>
  </si>
  <si>
    <t>5. Diseñar y poner en ejecución un plan de trabajo que determine las actividades de internacionalización de la Institución.</t>
  </si>
  <si>
    <t>METAS</t>
  </si>
  <si>
    <t>RESPONSABLES DE EJECUCIÓN</t>
  </si>
  <si>
    <t>PS5. Planeación y desarrollo de actividades permanentes de diversa índole que fortalezcan los vínculos  con los egresados.</t>
  </si>
  <si>
    <t>PS6.Diseño y ejecución de  estrategias  para el desarrollo de la función de Proyección Social.</t>
  </si>
  <si>
    <t>PS3. Planeación y desarrollo de actividades y proyectos de intervención social, que cuenten con la participación de profesores y estudiantes.</t>
  </si>
  <si>
    <t>BU2. Diseño y provisión de un sistema de servicios integrados a la comunidad universitaria, que garanticen mejores condiciones de vida y aporten a la formación integral.</t>
  </si>
  <si>
    <t>BU1.  Fortalecimiento de la estructura organizacional del Bienestar Universitario que de respuesta a los requerimientos de la comunidad universitaria.</t>
  </si>
  <si>
    <t>PF1. Planeación y desarrollo de una oferta  de programas académicos de pregrado, posgrado y educación para el trabajo, en las áreas de ingeniería, administración, contabilidad, educación y salud, entre otras, en diversas metodologías y modelos de formación.</t>
  </si>
  <si>
    <t>IEM1.Fortalecimiento de la  infraestructura física y de equipamiento, requeridos para el adecuado desarrollo de las actividades académicas, administrativas y de bienestar de la institución.</t>
  </si>
  <si>
    <t>IEM5. Establecimiento de criterios, políticas y normas  para el desarrollo administrativo y para el uso de la infraestructura física y tecnológica.</t>
  </si>
  <si>
    <t>IEM3. Planeación y ejecución de un programa  de ampliación, actualización y modernización de la infraestructura tecnológica, que mejore el desarrollo de las funciones misionales y esté acorde con el modelo pedagógico.</t>
  </si>
  <si>
    <r>
      <t xml:space="preserve">I3. Mejoramiento de las condiciones para la formación en investigación y para la generación de  capacidades de profesores en el desarrollo de proyectos. </t>
    </r>
    <r>
      <rPr>
        <b/>
        <sz val="10"/>
        <color rgb="FFC00000"/>
        <rFont val="Arial"/>
        <family val="2"/>
      </rPr>
      <t/>
    </r>
  </si>
  <si>
    <t xml:space="preserve">I5. Realización de acciones tendientes al fortalecimiento de la estructura organizacional y de procesos, así como de la infraestructura de recursos físicos, financieros y de apoyo a la investigación, </t>
  </si>
  <si>
    <t>DP1. Ampliación y consolidación de la planta de profesores de Tiempo Completo,  con formación académica en maestría y doctorado, con amplia experiencia profesional, académica e investigativa en áreas relevantes para la institución.</t>
  </si>
  <si>
    <t>PS2. Planeación y ejecución de acciones y proyectos que fortalezcan las relaciones e interacciones con el sector productivo y con la sociedad en general.</t>
  </si>
  <si>
    <r>
      <t xml:space="preserve">PF3.Promoción y ejecución de acciones para  realizar convenios interinstitucionales, nacionales e internacionales, que permitan la cualificación y ampliación de la oferta académica y la generación de intercambios académicos. </t>
    </r>
    <r>
      <rPr>
        <b/>
        <sz val="10"/>
        <color rgb="FFC00000"/>
        <rFont val="Arial"/>
        <family val="2"/>
      </rPr>
      <t/>
    </r>
  </si>
  <si>
    <t>GF1. Planeación y ejecución de acciones de toda índole, que procuren la diversificación y permanencia de las fuentes de financiamiento de la Institución.</t>
  </si>
  <si>
    <t>OG1. Revisión y reestructuración de la estructura académico – administrativa para lograr su alineación con la misión y los objetivos estratégicos definidos en el PED</t>
  </si>
  <si>
    <t>TH3. Diseño y ejecución de políticas y acciones tendientes a promover el desarrollo y cualificación del talento humano de la Institución.</t>
  </si>
  <si>
    <t xml:space="preserve">TH4. Promoción y desarrollo  de programas y proyectos que contribuyan al bienestar integral del talento humano de la Institución. </t>
  </si>
  <si>
    <t xml:space="preserve">TH5. Promoción y desarrollo de actividades que fortalezcan el clima organizacional, de comunicación y de mejoramiento de las relaciones en la Institución. </t>
  </si>
  <si>
    <t>13. Desarrollar acciones de posicionamiento e imagen institucional.</t>
  </si>
  <si>
    <t>PS1. Planeación  y desarrollo de una oferta  de educación continua debidamente estructurada,  con cursos, seminarios y diplomados.</t>
  </si>
  <si>
    <t>I1.Conformación de un grupo de investigadores de primer nivel, con experiencia y formación de maestría y doctorado en áreas de importancia estratégica para la institución.</t>
  </si>
  <si>
    <t>OG7. Diseño y ejecución de acciones permanentes de capacitación en lenguas extranjeras para profesores y funcionarios.</t>
  </si>
  <si>
    <t xml:space="preserve">GF5.Diseño y ejecución de un modelo de gestión financiera que procure la sostenibilidad de la institución a largo plazo. </t>
  </si>
  <si>
    <t>OG2.  Realización de acciones tendientes a generar  una cultura de respeto a las normas y al conducto regular.</t>
  </si>
  <si>
    <t>OG6. Revisión y Mejoramiento de los procesos y canales de comunicación identificados, en cuanto a toma de decisiones y controles en la estructura organizacional.</t>
  </si>
  <si>
    <t>OG5. Realización de acciones de capacitación, promoción y sensibilización, tendientes al empoderamiento y autonomía en la toma de  decisiones de los cargos académicos y administrativos.</t>
  </si>
  <si>
    <t>TH2.  Diseño y desarrollo de una  reforma a la estructura y funcionamiento del área de Gestión Humana.</t>
  </si>
  <si>
    <t>PF4. Desarrollo de procesos de autoevaluación que conduzcan, en principio, a la obtención de la acreditación de los programas académicos con mayor trayectoria en la institución.</t>
  </si>
  <si>
    <t>PF2. Reestructuración de currículos con procesos y estructuras acordes al Modelo Pedagógico Institucional, que fortalezcan los procesos de formación integral y que utilicen  métodos modernos de enseñanza/aprendizaje.</t>
  </si>
  <si>
    <t>IEM4. Diseño y ejecución de un plan para la modernización y actualización de la Biblioteca  en sus aspectos físicos y tecnológicos (bibliografía, infraestructura, audiovisuales, bases de datos).</t>
  </si>
  <si>
    <t>PS4. Realización de actividades tendientes a generar  cultura de compromiso social  en todos los actores y actividades de la Institución.</t>
  </si>
  <si>
    <t>BU5. Promoción de proyectos institucionales  que le permitan a los estudiantes integrarlos a  sus propios proyectos de vida.</t>
  </si>
  <si>
    <r>
      <t>I7. Definición y desarrollo de áreas y líneas de trabajo en investigación  que sean</t>
    </r>
    <r>
      <rPr>
        <b/>
        <sz val="10"/>
        <rFont val="Arial"/>
        <family val="2"/>
      </rPr>
      <t xml:space="preserve"> </t>
    </r>
    <r>
      <rPr>
        <sz val="10"/>
        <rFont val="Arial"/>
        <family val="2"/>
      </rPr>
      <t>pertinentes y relevantes respecto a las necesidades regionales y a las de los programas académicos.</t>
    </r>
  </si>
  <si>
    <t>DP3. Diseño y ejecución de políticas, prácticas y acciones  que estimulen el ascenso y mejoramiento en el escalafón docente del profesorado.</t>
  </si>
  <si>
    <t>DP5. Generación de espacios de análisis, discusión y debate sobre aspectos claves del desarrollo de las disciplinas, la ciencia y la tecnología.</t>
  </si>
  <si>
    <r>
      <t xml:space="preserve">OG3. Realización de acciones tendientes a la   revisión, actualización y simplificación de los procesos académicos y administrativos. </t>
    </r>
    <r>
      <rPr>
        <b/>
        <sz val="10"/>
        <color rgb="FFC00000"/>
        <rFont val="Arial"/>
        <family val="2"/>
      </rPr>
      <t/>
    </r>
  </si>
  <si>
    <t>DP2. Planeación y desarrollo de programas de formación profesoral  a largo plazo, para estudios de posgrado en áreas estratégicas para la institución.</t>
  </si>
  <si>
    <t>DP4. Diseño, promoción y  ejecución de un programa para el mejoramiento de las prácticas pedagógicas, mediante el uso de tecnologías educativas modernas y  habilidades de desarrollo social.</t>
  </si>
  <si>
    <r>
      <t xml:space="preserve">I4. Ejecución de acciones para promover la vinculación y participación de la Institución y de sus profesores, en redes académicas nacionales e internacionales y en diferentes esquemas de intercambios interinstitucionales que fortalezcan la investigación. </t>
    </r>
    <r>
      <rPr>
        <b/>
        <sz val="10"/>
        <color rgb="FFC00000"/>
        <rFont val="Arial"/>
        <family val="2"/>
      </rPr>
      <t/>
    </r>
  </si>
  <si>
    <t>GF2. Desarrollo e implementación de un sistema de información financiera  que permita mejorar la toma de decisiones en la institución.</t>
  </si>
  <si>
    <t>GF6. Establecer y ejecutar acciones de capacitación y entrenamiento, orientadas a generar proyectos para fuentes de cooperación internacional.</t>
  </si>
  <si>
    <t>OG4. Actualización, difusión y aplicación de las normas y reglamentos esenciales de la Institución.</t>
  </si>
  <si>
    <t>BU3.  Planeación y ejecución de obras tendientes a dotar a la institución de más y mejores escenarios deportivos y culturales.</t>
  </si>
  <si>
    <t>I6. Formulación y ejecución de políticas, mecanismos y criterios  institucionales para la  promoción, apoyo y estimulo a la actividad investigativa.</t>
  </si>
  <si>
    <t xml:space="preserve">DP6. Propiciar y lograr la movilidad y el intercambio nacional e internacional de un porcentaje significativo de profesores y estudiantes, en instituciones universitarias y en organizaciones empresariales y sociales. </t>
  </si>
  <si>
    <t>PF6. Incorporación en los currículos, desde los primeros semestres, de cursos de ingles intermedio y avanzado.</t>
  </si>
  <si>
    <t>GF4.  Definición de un  Plan de inversiones, diseñado de acuerdo con las necesidades de desarrollo de la institución establecidas en el PED.</t>
  </si>
  <si>
    <t>BU4. Diseño y ejecución de actividades de sensibilización, para motivar la participación de la comunidad universitaria  en los programas y servicios de Bienestar Universitario.</t>
  </si>
  <si>
    <t xml:space="preserve">IEM2. Diseño de un Plan maestro de Desarrollo y Ordenamiento Físico de la Institución, apropiado para las diversas actividades universitarias, y con base en las proyecciones de crecimiento institucional. </t>
  </si>
  <si>
    <t>19. Diseñar y ejecutar un plan de mejoramiento y actualización tecnológica en lo relacionado con laboratorios, apoyos tecnológicos para la docencia y TIC.</t>
  </si>
  <si>
    <t xml:space="preserve">I2. Promoción, conformación y consolidación de grupos de investigación, que incrementen el número de los registrados y clasificados en COLCIENCIAS. </t>
  </si>
  <si>
    <t>16. Fomentar el bilingüismo en todas las actividades de la Institución y desarrollar un plan al respecto.</t>
  </si>
  <si>
    <t>GF3. Establecimiento de criterios y mecanismos financieros para la optimización de los rendimientos de las inversiones financieras de la institución, de forma legal y con riesgo calculado.</t>
  </si>
  <si>
    <t>TH1. Elaboración de un  diagnóstico  del área de Gestión Humana, en su estructura, recursos y funcionamiento, que permita su posterior reestructuración, acorde con las necesidades institucionales.</t>
  </si>
  <si>
    <t>PF5. Establecimiento de un programa de actividades de capacitación, formación y diseño de Planes de Negocio, así como acciones de toda índole, que promuevan el espíritu empresarial.</t>
  </si>
  <si>
    <t>OBJETIVOS</t>
  </si>
  <si>
    <r>
      <t xml:space="preserve">Dir. Proyección Social / 
</t>
    </r>
    <r>
      <rPr>
        <b/>
        <sz val="10"/>
        <rFont val="Arial"/>
        <family val="2"/>
      </rPr>
      <t xml:space="preserve">Jefe Educ. Cont. y Consult. </t>
    </r>
    <r>
      <rPr>
        <sz val="10"/>
        <rFont val="Arial"/>
        <family val="2"/>
      </rPr>
      <t>/
Unidades Académicas /
Director Fundación UNIAJC</t>
    </r>
  </si>
  <si>
    <r>
      <t xml:space="preserve">Vicerrector Académico /
Unidades Académicas / 
</t>
    </r>
    <r>
      <rPr>
        <b/>
        <sz val="10"/>
        <rFont val="Arial"/>
        <family val="2"/>
      </rPr>
      <t xml:space="preserve">Dir. Proyección Social /
</t>
    </r>
    <r>
      <rPr>
        <sz val="10"/>
        <rFont val="Arial"/>
        <family val="2"/>
      </rPr>
      <t>Director Fundación UNIAJC</t>
    </r>
  </si>
  <si>
    <r>
      <t xml:space="preserve">Vicerrector Académico /
Unidades Académicas / 
</t>
    </r>
    <r>
      <rPr>
        <b/>
        <sz val="10"/>
        <rFont val="Arial"/>
        <family val="2"/>
      </rPr>
      <t>Dir. Proyección Social</t>
    </r>
  </si>
  <si>
    <r>
      <t xml:space="preserve">Vicerrector Académico /
Unidades Académicas / 
Dir. de Proyección Social / 
</t>
    </r>
    <r>
      <rPr>
        <b/>
        <sz val="10"/>
        <rFont val="Arial"/>
        <family val="2"/>
      </rPr>
      <t>Jefe Oficina Egresados /</t>
    </r>
    <r>
      <rPr>
        <sz val="10"/>
        <rFont val="Arial"/>
        <family val="2"/>
      </rPr>
      <t xml:space="preserve">
Jefe de Comunicaciones</t>
    </r>
  </si>
  <si>
    <r>
      <rPr>
        <b/>
        <sz val="10"/>
        <rFont val="Arial"/>
        <family val="2"/>
      </rPr>
      <t>Dir. Proyección Social /</t>
    </r>
    <r>
      <rPr>
        <sz val="10"/>
        <rFont val="Arial"/>
        <family val="2"/>
      </rPr>
      <t xml:space="preserve">
Director Fundación UNIAJC /
Unidades Académicas / 
Jefe de Mercadeo</t>
    </r>
  </si>
  <si>
    <r>
      <t xml:space="preserve">Vicerrector Académico /
Unidades Académicas /
Dir. Acad. Curricular /
</t>
    </r>
    <r>
      <rPr>
        <b/>
        <sz val="10"/>
        <rFont val="Arial"/>
        <family val="2"/>
      </rPr>
      <t>Jefe de Calidad Académica</t>
    </r>
  </si>
  <si>
    <r>
      <t xml:space="preserve">Vicerrector Académico /
</t>
    </r>
    <r>
      <rPr>
        <b/>
        <sz val="10"/>
        <rFont val="Arial"/>
        <family val="2"/>
      </rPr>
      <t>Unidades Académicas (Decanos)</t>
    </r>
    <r>
      <rPr>
        <sz val="10"/>
        <rFont val="Arial"/>
        <family val="2"/>
      </rPr>
      <t xml:space="preserve"> /
Dir. Acad. Curricular /
Jefe de Calidad Académica / 
Dir. de Proyección Social</t>
    </r>
  </si>
  <si>
    <r>
      <t xml:space="preserve">Vicerrector Académico /
</t>
    </r>
    <r>
      <rPr>
        <b/>
        <sz val="10"/>
        <rFont val="Arial"/>
        <family val="2"/>
      </rPr>
      <t xml:space="preserve">Unidades Académicas </t>
    </r>
    <r>
      <rPr>
        <sz val="10"/>
        <rFont val="Arial"/>
        <family val="2"/>
      </rPr>
      <t xml:space="preserve">/
</t>
    </r>
    <r>
      <rPr>
        <b/>
        <sz val="10"/>
        <rFont val="Arial"/>
        <family val="2"/>
      </rPr>
      <t>Dir. Acad. Curricula</t>
    </r>
    <r>
      <rPr>
        <sz val="10"/>
        <rFont val="Arial"/>
        <family val="2"/>
      </rPr>
      <t xml:space="preserve">r /
Jefe de Calidad Académica /
</t>
    </r>
    <r>
      <rPr>
        <b/>
        <sz val="10"/>
        <rFont val="Arial"/>
        <family val="2"/>
      </rPr>
      <t>Dir. UNIAJC Virtual</t>
    </r>
  </si>
  <si>
    <r>
      <t xml:space="preserve">Director de Planeación /
</t>
    </r>
    <r>
      <rPr>
        <b/>
        <sz val="10"/>
        <rFont val="Arial"/>
        <family val="2"/>
      </rPr>
      <t>Jefe Infraest. Física</t>
    </r>
    <r>
      <rPr>
        <sz val="10"/>
        <rFont val="Arial"/>
        <family val="2"/>
      </rPr>
      <t xml:space="preserve"> / 
Vicerrector Administrativo /
Jefe de Serv. Generales / 
Jefe de Compras e Inventarios</t>
    </r>
  </si>
  <si>
    <r>
      <t xml:space="preserve">Director de Planeación /
</t>
    </r>
    <r>
      <rPr>
        <b/>
        <sz val="10"/>
        <rFont val="Arial"/>
        <family val="2"/>
      </rPr>
      <t>Jefe Infraest. Física</t>
    </r>
    <r>
      <rPr>
        <sz val="10"/>
        <rFont val="Arial"/>
        <family val="2"/>
      </rPr>
      <t xml:space="preserve"> / 
Jefe de Serv. Generales /
Dir. Bienestar Universitario</t>
    </r>
  </si>
  <si>
    <r>
      <t xml:space="preserve">Vicerrector Académico /
Director de Planeación /
Jefe Infraestructura Física / 
Directora de TIC /
</t>
    </r>
    <r>
      <rPr>
        <b/>
        <sz val="10"/>
        <rFont val="Arial"/>
        <family val="2"/>
      </rPr>
      <t>Dir. Bibliot. y Cent. Cult.</t>
    </r>
  </si>
  <si>
    <r>
      <t xml:space="preserve">Director de Planeación /
</t>
    </r>
    <r>
      <rPr>
        <b/>
        <sz val="10"/>
        <rFont val="Arial"/>
        <family val="2"/>
      </rPr>
      <t>Jefe Infraest. Física</t>
    </r>
    <r>
      <rPr>
        <sz val="10"/>
        <rFont val="Arial"/>
        <family val="2"/>
      </rPr>
      <t xml:space="preserve"> / 
</t>
    </r>
    <r>
      <rPr>
        <b/>
        <sz val="10"/>
        <rFont val="Arial"/>
        <family val="2"/>
      </rPr>
      <t>Directora de TIC</t>
    </r>
    <r>
      <rPr>
        <sz val="10"/>
        <rFont val="Arial"/>
        <family val="2"/>
      </rPr>
      <t xml:space="preserve"> /</t>
    </r>
  </si>
  <si>
    <r>
      <t xml:space="preserve">Vicerrector Académico / 
</t>
    </r>
    <r>
      <rPr>
        <b/>
        <sz val="10"/>
        <rFont val="Arial"/>
        <family val="2"/>
      </rPr>
      <t>Dec. Asoc. de Investig.</t>
    </r>
    <r>
      <rPr>
        <sz val="10"/>
        <rFont val="Arial"/>
        <family val="2"/>
      </rPr>
      <t xml:space="preserve"> /
Unidades Académicas (Decanos)</t>
    </r>
  </si>
  <si>
    <r>
      <t xml:space="preserve">Vicerrector Académico / 
</t>
    </r>
    <r>
      <rPr>
        <b/>
        <sz val="10"/>
        <rFont val="Arial"/>
        <family val="2"/>
      </rPr>
      <t>Dec. Asoc. de Investig.</t>
    </r>
    <r>
      <rPr>
        <sz val="10"/>
        <rFont val="Arial"/>
        <family val="2"/>
      </rPr>
      <t xml:space="preserve"> /
Unidades Académicas</t>
    </r>
  </si>
  <si>
    <r>
      <t xml:space="preserve">Vicerrector Académico / 
Vicerrectora Administrativa /
Director de Planeación /
</t>
    </r>
    <r>
      <rPr>
        <b/>
        <sz val="10"/>
        <rFont val="Arial"/>
        <family val="2"/>
      </rPr>
      <t>Dec. Asoc. de Investig.</t>
    </r>
  </si>
  <si>
    <r>
      <t xml:space="preserve">Vicerrector Académico /
Vicerrector Administrativo /
Director de Planeación /
</t>
    </r>
    <r>
      <rPr>
        <b/>
        <sz val="10"/>
        <rFont val="Arial"/>
        <family val="2"/>
      </rPr>
      <t>Dec. Asoc. de Investig.</t>
    </r>
  </si>
  <si>
    <r>
      <t xml:space="preserve">Vicerrector Académico /
Director de Planeación /
</t>
    </r>
    <r>
      <rPr>
        <b/>
        <sz val="10"/>
        <rFont val="Arial"/>
        <family val="2"/>
      </rPr>
      <t>Unidades Académicas</t>
    </r>
    <r>
      <rPr>
        <sz val="10"/>
        <rFont val="Arial"/>
        <family val="2"/>
      </rPr>
      <t xml:space="preserve"> /
Jefe de Desarrollo Humano</t>
    </r>
  </si>
  <si>
    <r>
      <rPr>
        <b/>
        <sz val="10"/>
        <rFont val="Arial"/>
        <family val="2"/>
      </rPr>
      <t>Vicerrector Académico</t>
    </r>
    <r>
      <rPr>
        <sz val="10"/>
        <rFont val="Arial"/>
        <family val="2"/>
      </rPr>
      <t xml:space="preserve"> /
Dir. Académico Curricular /
Jefe Asignac. de Puntaje /
Unidades Académicas /</t>
    </r>
  </si>
  <si>
    <r>
      <t xml:space="preserve">Vicerrector Académico /
</t>
    </r>
    <r>
      <rPr>
        <b/>
        <sz val="10"/>
        <rFont val="Arial"/>
        <family val="2"/>
      </rPr>
      <t>Dir. Académico Curricular</t>
    </r>
    <r>
      <rPr>
        <sz val="10"/>
        <rFont val="Arial"/>
        <family val="2"/>
      </rPr>
      <t xml:space="preserve"> /
Unidades Académicas /
Escuela de Pedagogía /
Directora de TIC /
Decana FEDV</t>
    </r>
  </si>
  <si>
    <r>
      <rPr>
        <b/>
        <sz val="10"/>
        <rFont val="Arial"/>
        <family val="2"/>
      </rPr>
      <t>Vicerrector Académico</t>
    </r>
    <r>
      <rPr>
        <sz val="10"/>
        <rFont val="Arial"/>
        <family val="2"/>
      </rPr>
      <t xml:space="preserve"> /
Dir. Académico Curricular /
Unidades Académicas (Decanos) /
Dec. Asoc. de Investig.</t>
    </r>
  </si>
  <si>
    <r>
      <t>Vicerrector Académico /
Dir. Académico Curricular /
Unidades Académicas /
Director CTD+i /</t>
    </r>
    <r>
      <rPr>
        <b/>
        <sz val="10"/>
        <rFont val="Arial"/>
        <family val="2"/>
      </rPr>
      <t xml:space="preserve">
Decana FCE</t>
    </r>
  </si>
  <si>
    <r>
      <t xml:space="preserve">Vicerrector Académico /
Unidades Académicas (Decanos) /
</t>
    </r>
    <r>
      <rPr>
        <b/>
        <sz val="10"/>
        <rFont val="Arial"/>
        <family val="2"/>
      </rPr>
      <t xml:space="preserve">Dir. Proyección Social </t>
    </r>
    <r>
      <rPr>
        <sz val="10"/>
        <rFont val="Arial"/>
        <family val="2"/>
      </rPr>
      <t>/
Jefe Coop. Interinstit. /
Director Fundación UNIAJC</t>
    </r>
  </si>
  <si>
    <r>
      <t xml:space="preserve">Vicerrector Académico /
Unidades Académicas /
Dir. Académico Curricular /
Dir. Proyección Social /
</t>
    </r>
    <r>
      <rPr>
        <b/>
        <sz val="10"/>
        <rFont val="Arial"/>
        <family val="2"/>
      </rPr>
      <t>Jefe Coop. Interinstit.</t>
    </r>
    <r>
      <rPr>
        <sz val="10"/>
        <rFont val="Arial"/>
        <family val="2"/>
      </rPr>
      <t xml:space="preserve">  /
Director Fundación UNIAJC</t>
    </r>
  </si>
  <si>
    <r>
      <t xml:space="preserve">Vicerrector Académico /
Unidades Académicas (Dir. Programa) /
Dir. Proyección Social /
</t>
    </r>
    <r>
      <rPr>
        <b/>
        <sz val="10"/>
        <rFont val="Arial"/>
        <family val="2"/>
      </rPr>
      <t xml:space="preserve">Jefe Coop. Interinstit.  </t>
    </r>
    <r>
      <rPr>
        <sz val="10"/>
        <rFont val="Arial"/>
        <family val="2"/>
      </rPr>
      <t>/
Director Fundación UNIAJC</t>
    </r>
  </si>
  <si>
    <r>
      <t xml:space="preserve">Vicerrector Académico /
Unidades Académicas (Decanos) /
Jefe Coop. Interinstit. /
</t>
    </r>
    <r>
      <rPr>
        <b/>
        <sz val="10"/>
        <rFont val="Arial"/>
        <family val="2"/>
      </rPr>
      <t>Dec. Asoc. de Investigac.</t>
    </r>
  </si>
  <si>
    <r>
      <rPr>
        <b/>
        <sz val="10"/>
        <rFont val="Arial"/>
        <family val="2"/>
      </rPr>
      <t xml:space="preserve">Vicerrector Académico </t>
    </r>
    <r>
      <rPr>
        <sz val="10"/>
        <rFont val="Arial"/>
        <family val="2"/>
      </rPr>
      <t xml:space="preserve">/
Unidades Académicas /
</t>
    </r>
    <r>
      <rPr>
        <b/>
        <sz val="10"/>
        <rFont val="Arial"/>
        <family val="2"/>
      </rPr>
      <t>Jefe Coop. Interinstit.</t>
    </r>
    <r>
      <rPr>
        <sz val="10"/>
        <rFont val="Arial"/>
        <family val="2"/>
      </rPr>
      <t xml:space="preserve"> /
Dec. Asoc. de Investigac. /
Director Fundación UNIAJC</t>
    </r>
  </si>
  <si>
    <r>
      <t xml:space="preserve">Vicerrector Académico /
Dir. Acad. Curricular /
Unidades Académicas /
Jefe Coop. Interinstit. /
</t>
    </r>
    <r>
      <rPr>
        <b/>
        <sz val="10"/>
        <rFont val="Arial"/>
        <family val="2"/>
      </rPr>
      <t>Director Centro de Idiomas</t>
    </r>
  </si>
  <si>
    <r>
      <rPr>
        <b/>
        <sz val="10"/>
        <rFont val="Arial"/>
        <family val="2"/>
      </rPr>
      <t>Vicerrector Administrativo</t>
    </r>
    <r>
      <rPr>
        <sz val="10"/>
        <rFont val="Arial"/>
        <family val="2"/>
      </rPr>
      <t xml:space="preserve"> / 
Director de Planeación /
Jefe de Contabilidad /
Jefe de Tesorería /
Director Fundación UNIAJC</t>
    </r>
  </si>
  <si>
    <r>
      <t xml:space="preserve">Vicerrector Administrativo /
Director de Planeación
</t>
    </r>
    <r>
      <rPr>
        <b/>
        <sz val="10"/>
        <rFont val="Arial"/>
        <family val="2"/>
      </rPr>
      <t>Directora de TIC</t>
    </r>
    <r>
      <rPr>
        <sz val="10"/>
        <rFont val="Arial"/>
        <family val="2"/>
      </rPr>
      <t xml:space="preserve"> /
Jefe de Contabilidad /
Jefe de Tesorería</t>
    </r>
  </si>
  <si>
    <r>
      <rPr>
        <b/>
        <sz val="10"/>
        <rFont val="Arial"/>
        <family val="2"/>
      </rPr>
      <t>Vicerrector Administrativo</t>
    </r>
    <r>
      <rPr>
        <sz val="10"/>
        <rFont val="Arial"/>
        <family val="2"/>
      </rPr>
      <t xml:space="preserve"> / 
Jefe de Contabilidad /
Jefe de Tesorería</t>
    </r>
  </si>
  <si>
    <r>
      <t xml:space="preserve">Vicerrector Administrativo / 
Vicerrector Académico /
</t>
    </r>
    <r>
      <rPr>
        <b/>
        <sz val="10"/>
        <rFont val="Arial"/>
        <family val="2"/>
      </rPr>
      <t>Director de Planeación</t>
    </r>
    <r>
      <rPr>
        <sz val="10"/>
        <rFont val="Arial"/>
        <family val="2"/>
      </rPr>
      <t xml:space="preserve"> /
Directora de TIC /
Jefe de Infraest. Física</t>
    </r>
  </si>
  <si>
    <r>
      <t xml:space="preserve">Vicerrector Administrativo / 
Director de Planeación /
</t>
    </r>
    <r>
      <rPr>
        <b/>
        <sz val="10"/>
        <rFont val="Arial"/>
        <family val="2"/>
      </rPr>
      <t>Jefe Coop. Interinstit.</t>
    </r>
    <r>
      <rPr>
        <sz val="10"/>
        <rFont val="Arial"/>
        <family val="2"/>
      </rPr>
      <t xml:space="preserve"> /
Director Fundación UNIAJC</t>
    </r>
  </si>
  <si>
    <r>
      <t>Vicerrector Administrativo /</t>
    </r>
    <r>
      <rPr>
        <b/>
        <sz val="10"/>
        <rFont val="Arial"/>
        <family val="2"/>
      </rPr>
      <t xml:space="preserve">
Director de Planeación</t>
    </r>
    <r>
      <rPr>
        <sz val="10"/>
        <rFont val="Arial"/>
        <family val="2"/>
      </rPr>
      <t xml:space="preserve"> /
Jefe Gestión de Calidad</t>
    </r>
  </si>
  <si>
    <r>
      <t xml:space="preserve">Vicerrector Administrativo /
Director de Planeación /
</t>
    </r>
    <r>
      <rPr>
        <b/>
        <sz val="10"/>
        <rFont val="Arial"/>
        <family val="2"/>
      </rPr>
      <t>Jefe Gestión de Calidad</t>
    </r>
  </si>
  <si>
    <r>
      <t xml:space="preserve">Director de Planeación /
</t>
    </r>
    <r>
      <rPr>
        <b/>
        <sz val="10"/>
        <rFont val="Arial"/>
        <family val="2"/>
      </rPr>
      <t>Secretaria General</t>
    </r>
    <r>
      <rPr>
        <sz val="10"/>
        <rFont val="Arial"/>
        <family val="2"/>
      </rPr>
      <t xml:space="preserve"> / 
Jefe Oficina Jurídica / 
Director de Control Interno</t>
    </r>
  </si>
  <si>
    <r>
      <t xml:space="preserve">Vicerrector Académico /
Vicerrectora Administrativa /
</t>
    </r>
    <r>
      <rPr>
        <b/>
        <sz val="10"/>
        <rFont val="Arial"/>
        <family val="2"/>
      </rPr>
      <t>Director de Planeación</t>
    </r>
    <r>
      <rPr>
        <sz val="10"/>
        <rFont val="Arial"/>
        <family val="2"/>
      </rPr>
      <t xml:space="preserve"> /</t>
    </r>
    <r>
      <rPr>
        <b/>
        <sz val="10"/>
        <rFont val="Arial"/>
        <family val="2"/>
      </rPr>
      <t xml:space="preserve">
</t>
    </r>
    <r>
      <rPr>
        <sz val="10"/>
        <rFont val="Arial"/>
        <family val="2"/>
      </rPr>
      <t>Unidades Académicas (Decanos)</t>
    </r>
  </si>
  <si>
    <r>
      <rPr>
        <b/>
        <sz val="10"/>
        <rFont val="Arial"/>
        <family val="2"/>
      </rPr>
      <t>Director de Planeación</t>
    </r>
    <r>
      <rPr>
        <sz val="10"/>
        <rFont val="Arial"/>
        <family val="2"/>
      </rPr>
      <t xml:space="preserve"> /
Jefe Gestión de Calidad /
Jefe de Comunicaciones /
Jefe de Desarrollo Humano</t>
    </r>
  </si>
  <si>
    <r>
      <t xml:space="preserve">Vicerrector Administrativo /
Director de Planeación /
</t>
    </r>
    <r>
      <rPr>
        <b/>
        <sz val="10"/>
        <rFont val="Arial"/>
        <family val="2"/>
      </rPr>
      <t>Jefe Desarrollo Humano</t>
    </r>
    <r>
      <rPr>
        <sz val="10"/>
        <rFont val="Arial"/>
        <family val="2"/>
      </rPr>
      <t xml:space="preserve"> /
</t>
    </r>
    <r>
      <rPr>
        <b/>
        <sz val="10"/>
        <rFont val="Arial"/>
        <family val="2"/>
      </rPr>
      <t>Jefe Admón.. del Personal</t>
    </r>
    <r>
      <rPr>
        <sz val="10"/>
        <rFont val="Arial"/>
        <family val="2"/>
      </rPr>
      <t xml:space="preserve"> /
Jefe Gestión de Calidad</t>
    </r>
  </si>
  <si>
    <r>
      <t xml:space="preserve">Vicerrectora Administrativa /
</t>
    </r>
    <r>
      <rPr>
        <b/>
        <sz val="10"/>
        <rFont val="Arial"/>
        <family val="2"/>
      </rPr>
      <t xml:space="preserve">Director de Planeación </t>
    </r>
    <r>
      <rPr>
        <sz val="10"/>
        <rFont val="Arial"/>
        <family val="2"/>
      </rPr>
      <t>/
Jefe Desarrollo Humano /
Jefe Admón.. del Personal</t>
    </r>
  </si>
  <si>
    <r>
      <t xml:space="preserve">Vicerrectora Administrativa /
Director de Planeación /
</t>
    </r>
    <r>
      <rPr>
        <b/>
        <sz val="10"/>
        <rFont val="Arial"/>
        <family val="2"/>
      </rPr>
      <t>Jefe Desarrollo Humano</t>
    </r>
  </si>
  <si>
    <r>
      <t xml:space="preserve">Vicerrectora Administrativa /
</t>
    </r>
    <r>
      <rPr>
        <b/>
        <sz val="10"/>
        <rFont val="Arial"/>
        <family val="2"/>
      </rPr>
      <t>Jefe Desarrollo Humano</t>
    </r>
    <r>
      <rPr>
        <sz val="10"/>
        <rFont val="Arial"/>
        <family val="2"/>
      </rPr>
      <t xml:space="preserve"> /
</t>
    </r>
    <r>
      <rPr>
        <b/>
        <sz val="10"/>
        <rFont val="Arial"/>
        <family val="2"/>
      </rPr>
      <t>Dir. Bienestar Universitario</t>
    </r>
  </si>
  <si>
    <r>
      <t xml:space="preserve">Vicerrectora Administrativa /
</t>
    </r>
    <r>
      <rPr>
        <b/>
        <sz val="10"/>
        <rFont val="Arial"/>
        <family val="2"/>
      </rPr>
      <t>Jefe Desarrollo Humano</t>
    </r>
    <r>
      <rPr>
        <sz val="10"/>
        <rFont val="Arial"/>
        <family val="2"/>
      </rPr>
      <t xml:space="preserve"> /
Dir. Bienestar Universitario /
Jefe de Comunicaciones</t>
    </r>
  </si>
  <si>
    <r>
      <t xml:space="preserve">Vicerrectora Administrativa /
</t>
    </r>
    <r>
      <rPr>
        <b/>
        <sz val="10"/>
        <rFont val="Arial"/>
        <family val="2"/>
      </rPr>
      <t>Director de Planeación /</t>
    </r>
    <r>
      <rPr>
        <sz val="10"/>
        <rFont val="Arial"/>
        <family val="2"/>
      </rPr>
      <t xml:space="preserve">
Dir. Bienestar Universitario</t>
    </r>
  </si>
  <si>
    <r>
      <t xml:space="preserve">Vicerrectora Administrativa /
Director de Planeación /
</t>
    </r>
    <r>
      <rPr>
        <b/>
        <sz val="10"/>
        <rFont val="Arial"/>
        <family val="2"/>
      </rPr>
      <t>Dir. Bienestar Univers.</t>
    </r>
  </si>
  <si>
    <r>
      <rPr>
        <b/>
        <sz val="10"/>
        <rFont val="Arial"/>
        <family val="2"/>
      </rPr>
      <t>Dir. Bienestar Univers. /</t>
    </r>
    <r>
      <rPr>
        <sz val="10"/>
        <rFont val="Arial"/>
        <family val="2"/>
      </rPr>
      <t xml:space="preserve">
Unidades Académicas / 
Jefe de Comunicaciones</t>
    </r>
  </si>
  <si>
    <r>
      <t>Dir. Bienestar Universit.</t>
    </r>
    <r>
      <rPr>
        <sz val="10"/>
        <rFont val="Arial"/>
        <family val="2"/>
      </rPr>
      <t xml:space="preserve"> / 
Unidades Académicas (Dir. Programa)</t>
    </r>
  </si>
  <si>
    <t>7. Efectuar análisis que permitan establecer la viabilidad y pertinencia de los programas académicos actuales.</t>
  </si>
  <si>
    <t>15. Diseñar y ejecutar un plan de trabajo que permita intensificar las actividades académicas en las diferentes modalidades de formación, de acuerdo con las demandas del medio.</t>
  </si>
  <si>
    <t>14. Identificar y desarrollar las posibles alternativas para una sede permanente en el norte y para el desarrollo de la sede sur.</t>
  </si>
  <si>
    <t>4. Planear y ejecutar las acciones prioritarias de mejoramiento y enlucimiento de la infraestructura física de la Institución.</t>
  </si>
  <si>
    <t>3. Desarrollar acciones y proyectos para posicionar la Intistución en investigación, tanto en el Sistema Nacional de Ciencia y Tecnología como frente al sistema universitario colombiano.</t>
  </si>
  <si>
    <t>2. Establecer y desarrollar un programa de fortalecimiento y desarrollo del profesorado en las áreas prioritarias de conocimiento, definidas  para el desarrollo de sus programas académicos, de los procesos de investigación, y de la proyección social.</t>
  </si>
  <si>
    <t>10. Diseñar y desarrollar un programa y una estructura organizacional para la promoción y desarrollo de relaciones nacionales e internacionales, en particular Universidad-Empresa-Estado.</t>
  </si>
  <si>
    <t>9.  Generar fuentes alternativas de financiación de la Institución y en particular para la obtención de ingresos permanentes.</t>
  </si>
  <si>
    <t>1. Revisar y modernizar la estructura organizativa académico-administrativa, integrada con el SIGC y con los procesos asociados.</t>
  </si>
  <si>
    <t xml:space="preserve">12. Alcanzar los objetivos sociales, institucioanles, funcionales y personales, establecidos para la administración de los recursos humanos en la institución. </t>
  </si>
  <si>
    <t>18. Generar acciones y procesos de cambio organizacional, que se reflejen en la vida académica y laboral de la comunidad universitaria y que contribuyan a la formación integral de los estudiantes.</t>
  </si>
  <si>
    <t>Determinación de la naturaleza y la cantidad de acciones de internacionalización a desarrollar, determinando su forma de ejecución.</t>
  </si>
  <si>
    <t>META Anual</t>
  </si>
  <si>
    <t>% Cump.</t>
  </si>
  <si>
    <t>Iniciar la Actualización del Mapa de Procesos</t>
  </si>
  <si>
    <t>Iniciar la Actualización del Mapa de Procesos, Caracterizaciones, Documentos y Formatos</t>
  </si>
  <si>
    <t>No Aplica</t>
  </si>
  <si>
    <t>- Conformar equipo base para el proyecto de Internacionalización.
- Elaborar proyecto de internacionalización.
- Aprobar las políticas de internacionalización.
- Vincular la internacionalización el el PED.
- Suscribir convenios de cooperación con IES internacionales. 
- Capacitar un equipo de funcionarios en torno a la Internacioalización de la educación superior.</t>
  </si>
  <si>
    <t>Desarrollo de capacitaciones enfocadas al servicio al cliente interno y externo, aplicación de la Encuesta de Clima Organizacional y Encuesta de Acompañamiento para el personal de traslado de área y nuevos ingresos.</t>
  </si>
  <si>
    <t>Actualización de procedimientos propios de la división de RRHH, y modificación de formatos que proveen las entredas y salidas de dichos procedimientos.</t>
  </si>
  <si>
    <t>Elaboración, aprobación y ejecución del Plan de Incentivos Dirigido a los funcionarios administrativos y docentes de planta de la Institución.</t>
  </si>
  <si>
    <t>Elaboración, probación y ejecución del Plan de Bienestar Social en el año 2013, mediante el cual, se llevo a cabo celebración del día de la madre, celebración del día de la secretaria, integración del equipo de trabajo de servicios generales.</t>
  </si>
  <si>
    <t>Ejecución en el año 2013 de la actividad denominada entrega de reconocimientos por buen desempeño laboral y asistencia a jornadas de capacitación, dirigida a los funcionarios administrativos de la Institución, entrega de certificaciones a los integrantes de la Brigada de Emergencia.</t>
  </si>
  <si>
    <t>Actualizar el Mapa de Procesos (con sus implicaciones en los documentos), y divulgar</t>
  </si>
  <si>
    <t>- Se actualizaron alrededor del 50% de los documentos del SIGC.
- Se realizaron reuniones con Líderes y Gestores de Procesos para revisar la gestión y mejoramiento de los mismos.</t>
  </si>
  <si>
    <t>Se efectuó un diagnostico de las dificultades del desarrollo organizacional en materia de comunicación institucional, sobre el cual se tomarán acciones en conjunto con la Escuela de Liderazgo y otras en materia de normatividad y sensibilización para el cambio de cultura durante el 2014</t>
  </si>
  <si>
    <t>Se inició el estudio del Estatuto General y demás normas reglamentarias con el objetivo de lograr su armonización, modificaciones y posterior divulgación a la comunidad institucional</t>
  </si>
  <si>
    <t>Se continuó con la realización del Diplomado en Gestión Universitaria, cuyo objetivo es el de mejorar el conocimiento de la escencia universitaria, y de habilidades en la gestión y desarrollo de sus procesos,  para los grupos I (Módulo 2)  y II (Módulo 3), y se abrió un nuevo grupo III (Módulo 1). De igual manera se efectuaron 2 cursos de capacitación en gestación y formulación de proyectos de inversión para el desarrollo institucional.</t>
  </si>
  <si>
    <t>Se le dió curso a través de los mecanismos de promoción del autocontrol ( boletines y carteleras) por parte de la Dirección de Control Interno
Se abordó, como parte del temario desarrollado en el Diplomado de Gestión Universitaria organizado por la Dirección de Planeación en los diferentes módulos (1,2 y 3)</t>
  </si>
  <si>
    <t>Actualizar el Mapa de Procesos (consus implicaciones en los documentos), y divulgar. Usar para ello el nuevo software ISOLUCIÓN.</t>
  </si>
  <si>
    <t>Definición de lineas de investigación por las Facultades de Ciencias Empresariales y Eduacióna Distancia y Virtual</t>
  </si>
  <si>
    <t>Faltan las lineas de investigación de las Facultades de Ingeniería, Ciencias Sociales y Humanas y el Departamento de Ciencias Básicas.</t>
  </si>
  <si>
    <t>Convocar a reuniones con los Consejos de Facultad para liderar este proceso.</t>
  </si>
  <si>
    <t>Vinculación de un docente de tiempo completo con PhD y apoyo a estudios de doctorado y maestría a docentes de tiempo completo.</t>
  </si>
  <si>
    <t>Profesores que no han iniciado su programa de posgrado</t>
  </si>
  <si>
    <t>Obtener recursos por medio de becas para lograr una mayor participación de docentes en programas de doctorado y maestría.</t>
  </si>
  <si>
    <t>Actualizaron información en GrupLac los Grupos GICAT, ANUDAMIENTOS y GICES.</t>
  </si>
  <si>
    <t>Falta por actualizar en GrupLac los Grupos GIP, GRINTIC, GIDEV y GISAP</t>
  </si>
  <si>
    <t>Consolidar proyectos de investigación y terminar de diligenciar CvLac y GrupLac los Grupos pendientes para darles el aval Institucional.</t>
  </si>
  <si>
    <t>Apoyo a programas de maestría y doctorado de profesores de TC Se dictó un seminario taller de la metodología de Marco Lógico para presentación de trabajos.</t>
  </si>
  <si>
    <t>Faltan algunos profesores por iniciar sus programas de posgrado.</t>
  </si>
  <si>
    <t>Programar otro seminario de proyectos por las Unidades Académicas.</t>
  </si>
  <si>
    <t>Creación de los Comités de Investigación en las Unidades Académicas de Ciencias Empresariales e Ingeniería</t>
  </si>
  <si>
    <t>Falta crear y poner en funcionamiento el Comité de Investigaciones en las otras Unidades</t>
  </si>
  <si>
    <t>Liderar este proceso por parte de los decanos.</t>
  </si>
  <si>
    <t>Apoyo económico a formación de nivel de maestría y doctorado. Tiempo adecuado para realizar de proyectos aprobados, apoyo para asistencia a congresos y eventos científicos, publicación de la revista científica Sapientía, organización del Foro de Investigaciones, conferencias y encuentros de Semilleros.</t>
  </si>
  <si>
    <t>Tipo de Indicador</t>
  </si>
  <si>
    <t>Descripción</t>
  </si>
  <si>
    <t>Nombre</t>
  </si>
  <si>
    <t>Análisis de Resultado</t>
  </si>
  <si>
    <t>Resultado</t>
  </si>
  <si>
    <t>Acciones Correctivas</t>
  </si>
  <si>
    <t>Año 2014</t>
  </si>
  <si>
    <t>INDICADORES DE GESTIÓN</t>
  </si>
  <si>
    <t>Eficiencia</t>
  </si>
  <si>
    <t>Eficacia</t>
  </si>
  <si>
    <t>Efectividad</t>
  </si>
  <si>
    <t>Año 2013</t>
  </si>
  <si>
    <t>META ANUAL</t>
  </si>
  <si>
    <t>TOTAL</t>
  </si>
  <si>
    <t>Se Matricularon 3421 estudiantes en el Centro de Idiomas</t>
  </si>
  <si>
    <t>80 Docentes y Funcionarios se certificaron en diferentes niveles de ingles</t>
  </si>
  <si>
    <t>3 Renunciaron
13 Quedaron en Plan de Mejoramiento</t>
  </si>
  <si>
    <t>Abrir más cupos cada semestre y hacer un Plan de Acompañamiento para los 13 faltantes</t>
  </si>
  <si>
    <t>Cobertura del Centro de Idiomas a Estudiantes</t>
  </si>
  <si>
    <t>Cobertura del Centro de Idiomas a Docentes y Funcionarios</t>
  </si>
  <si>
    <t>Se elaboraron los documentos finales del proceso de autoevaluación con fines de acreditación, de 3 programas académicos, los cuales fue revisados por pares amigos</t>
  </si>
  <si>
    <t>Presentar los documentos a los Consejos de Facultades y Académico para su aprobación y envío a CNA.</t>
  </si>
  <si>
    <t>Programas Académicos en proceso de Autoevaluación para Acreditación</t>
  </si>
  <si>
    <t>No se alimentó el repositorio digital.</t>
  </si>
  <si>
    <t>Alimentar el Repositorio Digital</t>
  </si>
  <si>
    <t>Ingresos generados por Educación Continua</t>
  </si>
  <si>
    <t>Servicios de Consultoría ejecutados</t>
  </si>
  <si>
    <t>Ingresos por Educación Continua</t>
  </si>
  <si>
    <t xml:space="preserve">Servicios de Consultoría </t>
  </si>
  <si>
    <t xml:space="preserve">Se usó como denominador 12 que son el total de programas académicos que a 2019 estarán aptos para ser acreditados </t>
  </si>
  <si>
    <t>Iniciar la etapa de implementación e enero de 2014.</t>
  </si>
  <si>
    <t>Procesos Financieros y Académicos corriendo On-Line (Gestasoft)</t>
  </si>
  <si>
    <t>La implementación de Zonas Wifi y telefonía IP se aplaza para el primer trimestre del 2014, dado que la adjudicación se realizé el mes de diciembre</t>
  </si>
  <si>
    <t>-Compra de (2) tableros digitales para  auditorio amarillo y laboratorio de Ambientes de prendizaje.
- Compra de 5 salas de telepresencia para el desarrollo de programas en modalidad e-learning.
- Implementación de Zonas Wi-fi (40 puntos de acceso)
- Compra de dotación de equipos de comunicaciones para el laboratorio de redes
- Actualización tecnológica de tres salas de computo 50 equipos
- Compra de laboratorio de diseño visual (25 equipos)
- Asignación de 65 equipos de computo a procesos  administrativos y docentes.
- Proyecto de Telefonía IP</t>
  </si>
  <si>
    <t xml:space="preserve"> Convenio Academico con IBM
- Renovación de Convenio Academia Cisco.</t>
  </si>
  <si>
    <t>Proyectos de Tecnología Realizados</t>
  </si>
  <si>
    <t>La UNIAJC recibió recursos del CREE para el desarrollo de proyectos de infraestructura pero 4 proyectos se suspenden porque no se alcanza el tiempo de ejecución y la nacionalización de equipos</t>
  </si>
  <si>
    <t>Planeación de proyectos con más tiempo</t>
  </si>
  <si>
    <t>Programas Académicos en proceso de Autoevaluación para Acreditación del total de programas aptos para ser acreditados</t>
  </si>
  <si>
    <t xml:space="preserve">Proyectos de Tecnología Realizados del total de Proyectos de Tecnología Planeados
</t>
  </si>
  <si>
    <t>Estudiantes matriculados en el Centro de Idiomas del total de estudiantes de UNIAJC</t>
  </si>
  <si>
    <t>Docentes y Funcionarios matriculados en el Centro de Idiomas del total de Docentes y Funcionarios de UNIAJC</t>
  </si>
  <si>
    <t>Incluir en éste cálculo los recaudos de todas las Unidades Académicas por el mismo concepto</t>
  </si>
  <si>
    <t>Se recaudaron más de 71 millones por concepto de Educación Continuada diseñada por la Dirección de Proyección Social cumpliendo con la meta asignada</t>
  </si>
  <si>
    <t>Se adelantó el proceso de Autoevaluación con 3 de los 7 programas académicos aptos para ser acreditados</t>
  </si>
  <si>
    <t>Proyectos de Cooperación Aprobados</t>
  </si>
  <si>
    <t>Estudiantes movilizados internacionalmente</t>
  </si>
  <si>
    <t xml:space="preserve">Convenios de cooperación suscritos </t>
  </si>
  <si>
    <t xml:space="preserve">Convenios de cooperación suscritos tanto nacionales como internacionales </t>
  </si>
  <si>
    <t>Se logró captar recursos externos para el desarrollo institucional y la proyección social</t>
  </si>
  <si>
    <t>Mayor participación de otras dependencias en la formulación de proyectos/iniciativas de cooperación</t>
  </si>
  <si>
    <t>Vincular a la Oficina de Relaciones internistitucionales en los procesos de movilización</t>
  </si>
  <si>
    <t>Estudiantes y Funcionarios movilizados internacionalmente</t>
  </si>
  <si>
    <t>Se inició molvilización internacional estudiantil pese a que estaba previsto hacerlo en el mediano plazo</t>
  </si>
  <si>
    <t>Alianza T&amp;T, Alianza CERES, Municipios de Villarica, Yumbo, Guachené, Jamundí, y 2 convenios con el MEN</t>
  </si>
  <si>
    <t>- Se adquirió material bibliográfico por valor de 15 millones.
- Se dotaron 4 cubículos para estudiantes.
- Se renovaron 3 Bases de datos.
- Se realizaron 18 convenios con otras IES.</t>
  </si>
  <si>
    <t>Procurar la entrega oportuna de las evaluaciones por parte de los jefes de las dependencias</t>
  </si>
  <si>
    <t>En promedio los funcionarios de Planta administrativa fueron calificados por sus jefes con un desempeño del 90%</t>
  </si>
  <si>
    <t>Diseñar una herramienta para priorizar las necesidades de capacitación, según las evaluaciones de desempeño.</t>
  </si>
  <si>
    <t>Se realizaron 61 de las 64 capacitaciones planeadas en el año, varias de ellas como resultado de la evaluación de desempeño.</t>
  </si>
  <si>
    <t>Procesos radicados en SACES</t>
  </si>
  <si>
    <t>Cantidad procesos radicados en el SACES (Nuevos, Renovaciones, Modificaciones y Ampliaciones)</t>
  </si>
  <si>
    <t>Actividades de virtualización</t>
  </si>
  <si>
    <t>Cantidad de actividades de virtualización</t>
  </si>
  <si>
    <t>Para el proyecto E-Learning se desarrollaron documentos institucionales.
En el marco de PlanesTIC se desarrollaron 3 Diplomados (2 en PITIC y 1 para cualificación docente) además un curso Web 2.0 y seminario derechos de autor. Se diseñaron 6 Programas académicos en modalidad E-Learning y B-Learninig de los cuales 4 fueron aprobados por el MEN y se están ofreciendo.</t>
  </si>
  <si>
    <t xml:space="preserve">Se superó la meta. Se planificaron 11 actividades y se alcanzaron 16 </t>
  </si>
  <si>
    <t>De las 11 actividades progaramadas, se alcanzaron los siguientes resultados (16):
5 Registros Calificados (de los cuales 4 en modalidades no presenciales)
3 Códigos de ampliación de lugar de desarrollo de los registros calificados (y 4 están en SACES)
5 Programas radicados en el  SACES (de los cuales 2 en modalidades no presenciales)
3 Documentos Base para registros calificados</t>
  </si>
  <si>
    <t>Se alcazó la meta planeada</t>
  </si>
  <si>
    <t>Se actualizó el Estatuto profesoral</t>
  </si>
  <si>
    <t>Elaborar  el Plan de cualificación 2014 con propuestas en diferentes topicos.</t>
  </si>
  <si>
    <t xml:space="preserve">Se desarrollaron 4.5 de las 6 acciones planificadas en términos de cualificación docente </t>
  </si>
  <si>
    <t>Se realizaron varias discusiones en marco del Comité Curricular</t>
  </si>
  <si>
    <t>15 de los 78 docentes de Planta, alcazaron su título de maestria</t>
  </si>
  <si>
    <t>5 conferencias (2 en la sede norte y 3 en el sur). Se conformo semillero en emprendimiento (4 grupos participaron en encuentro de semilleros). Participacion en evento de apps.co (2 grupos de ingenierias). Acompañamiento 1 grupo proyecto con Alcaldia de Dagua. Participacion en: Red de emprendimiento, Encuentro de competitividad y emprendimiento. Programa de radio en emisora UNIAJC 16 programas. Convocatorias de modelo canvas (2 grupos).</t>
  </si>
  <si>
    <t>Seminario Emprendedor universitario. Modificacion de cursos iniciativa y desarrollo empresarial. Caracterizacion del emprendimiento en las Pymes de Cali.</t>
  </si>
  <si>
    <t>Realizar en 2014 las actividades pendientes</t>
  </si>
  <si>
    <t>Actividades de emprendimiento ejecutadas</t>
  </si>
  <si>
    <t>Actividades de emprendimiento ejecutadas de las Planeadas</t>
  </si>
  <si>
    <t>Se realizaron 6 de las 9 actividades de emprendimiento programadas</t>
  </si>
  <si>
    <t>Docentes de planta con Maestria</t>
  </si>
  <si>
    <t>- F. Se organizaron los procesos de reacondicionamiento físico
- T. Se retoma la implementación en enero de 2014</t>
  </si>
  <si>
    <t>- F. Se realizó un inventario de necesedidades y espacios para re acondicionar y distribuir la infraestructura física de acuerdo a las necesidades
- T. Interconexión de sede principal y sede Estación 1 y 2 utilizando Fibra óptica como medio de transporte.
- T. Ampliación de canales de internet de 72 Megas a 136 Megas.
- T. Actualización de licenciamiento ( campus Agreement Microsoft, Solid Work, Promodel, Adobe).
- T. Automatización de Sistema actas de modificación de notas.
- T. Desarrollo de portal para estudiantes e-learning.</t>
  </si>
  <si>
    <t>- F. El proceso se inció a finales de año por falta de Porfesional en el cargo
- T. Se adjudica el proceso en noviembre  y se suspende el mes de diciembre por temporada vacacional</t>
  </si>
  <si>
    <t>El proceso se inció a finales de año por falta de Porfesional en el cargo</t>
  </si>
  <si>
    <t>Confirmacion de un grupo multi disciplinario que proyecta un esquema básico del Plan Maestro para la Ciudad Universitaria de la UNIAJC
Investigación de necesidades</t>
  </si>
  <si>
    <t>Inclusión de los escenarios deportivos y culturales dentro del Plan Maestro para ser proyectados en la Ciudad Universitaria</t>
  </si>
  <si>
    <t>Conformación del equipo multidisciplinario que empezó con el desarrollo del Plan Maestro que regula la Ciudad Universitaria de la UNIAJC y proyecta la Sede del Norte de UNIAJC</t>
  </si>
  <si>
    <t xml:space="preserve">- F. Se direccionan todas solicitudes y necesidades de la comunidad en general a la Oficina de Infraestructura Física y ésta responde de acuerdo a unos criterios mas homogenenos.
- T. Actualización de políticas de uso de sevicios de T.I </t>
  </si>
  <si>
    <t xml:space="preserve">La falta de espacios hace que los requerimientos no se puedan cumplir </t>
  </si>
  <si>
    <t>Adquirir nuevos espacios para ir conforme el crecimiento de la UNIAJC</t>
  </si>
  <si>
    <t>Diseño de Infraestructura Física</t>
  </si>
  <si>
    <t>Cantidad de Planos de propuestas de infraestructura física</t>
  </si>
  <si>
    <t>Se diseñaron 4 edificaciones, según lo planificado teniendo en cuenta que no se contó con Jefe de Infraestructura Física durante 8 meses</t>
  </si>
  <si>
    <t>Proyectos de Infraestructura física</t>
  </si>
  <si>
    <t>Proyectos de Infraestructura física terminados en la vigencia</t>
  </si>
  <si>
    <t>Se concluyeron las adecuaciones de 5 salones en sede sur y la cafetería del primer piso sede principal. Esta última adecuación se inició en el año 2012</t>
  </si>
  <si>
    <t>Índice de Cumplimiento del Programa de Capacitación de Personal</t>
  </si>
  <si>
    <t>Ejecución de Capacitaciones</t>
  </si>
  <si>
    <t>Promedio general de la evaluacion de desempeño de cada funcionario</t>
  </si>
  <si>
    <t>Desempeño de los funcionarios de Planta administrativa</t>
  </si>
  <si>
    <t xml:space="preserve">
Desarrollar políticas y acciones de gestión par la obtención de nuevos recursos propios
Establecer politicas de opoeración para maximizar la rentabilidad de las inversiones financieras con niveles de riesgo mínimo
</t>
  </si>
  <si>
    <t>Identificar fuentes alternativas para diversificar e incrementar los ingresos de la Institución (recursos públicos, cooperación internacional, educación continuada, consultoria donación)</t>
  </si>
  <si>
    <t>No conformidades detectadas en auditoria externa de ICONTEC</t>
  </si>
  <si>
    <t>No conformidades Mayores y Menores detectadas en auditoria externa de ICONTEC</t>
  </si>
  <si>
    <t>Se realizó el Documento plan de inversiones de TIC</t>
  </si>
  <si>
    <t>Realizó un taller con el profesor Hernán Ortíz para aumentar las capacidades en la formulación de proyectos</t>
  </si>
  <si>
    <t>Productividad Grupos de Investigación</t>
  </si>
  <si>
    <t>Promedio de la productividad anual de Grupos de investigación</t>
  </si>
  <si>
    <t>La tendencia en el 2013 se vio afectada por la baja productividad del grupo INTELIGO que ha tomado la decisión de suspender actividades y unir 
esfuerzos con el Grupo GICAT. Como aspecto positivo mencionamos la creación y aval de un Grupo nuevo en el 2013 denominado GIP para investigación en Pedagogía</t>
  </si>
  <si>
    <t>Continuar con el programa de formación de profesores a niveles de maestría y doctorado para aumentar la capacidad investigativa</t>
  </si>
  <si>
    <t xml:space="preserve">Agendas de Investigación </t>
  </si>
  <si>
    <t>Mide la actividad de la investigación por Unidad Académica</t>
  </si>
  <si>
    <t>Sólo dos unidades académicas han presentado agenda y están trabajando en ella</t>
  </si>
  <si>
    <t>Convocar a los Consejos de Facultad de las Unidades faltantes para adelantar este proceso</t>
  </si>
  <si>
    <t>No aplica</t>
  </si>
  <si>
    <t xml:space="preserve">- Acercamiento a la industria para apoyarles en la formacion de sus funcionarios.     
- Creacion de la oficina de relaciones internacionales.
- Trabajar proyectos con la Fundación para el Desarrollo de la Institución Universitaría Antonio José Camacho - FUNIAJC            </t>
  </si>
  <si>
    <t xml:space="preserve">Se mide el porcentaje de ejecución y  cumplimiento del presupuesto de la Institución. </t>
  </si>
  <si>
    <t>Ejecución presupuestal de gastos</t>
  </si>
  <si>
    <t>Del100% del presupuesto aprobado de gastos se ejecuta el 90%, reflejando una buena planeación de esta, donde los criterios utilizados son acordes con el comportamiento de la Institucón y los factores externos</t>
  </si>
  <si>
    <t xml:space="preserve">Crear indicadores para la alta dirección donde se facilita la información de la ejecución de ingresos en tiempo real.
</t>
  </si>
  <si>
    <t>Ejecución presupuestal de ingresos</t>
  </si>
  <si>
    <t>Del100% del presupuesto aprobado de ingresos se ejecuta el 96%, reflejando una buena planeación de esta, donde los criterios utilizados son acordes con el comportamiento de la Institución y los factores externos</t>
  </si>
  <si>
    <t>Actividades de Bienestar Universitario</t>
  </si>
  <si>
    <t>Actividades de Bienestar Universitario Ejecutadas de las Programadas</t>
  </si>
  <si>
    <t>Se logró realizar 70 de las 80 actividades planeadas, quedando pendiente lso torneos internos de futbol sala</t>
  </si>
  <si>
    <t>Programar y ejecutar los torneos desde el inicio de clase, convocando, seleccionando y entrenando al personal que conforma los equipos</t>
  </si>
  <si>
    <t>Se incrementó la planta de personal</t>
  </si>
  <si>
    <t>Contratar personal profesional para la Escuela de Liderazgo</t>
  </si>
  <si>
    <t>Faltó contratar personal para la Escuela de Liderazgo</t>
  </si>
  <si>
    <t>Se desarrollaron los programas de salud, recreación, cultura y PMA</t>
  </si>
  <si>
    <t>Se realizaron capacitaciones sobre temas que aportan al proyuecto de vida, actividades lúdicas y teatrales sobre el mismo tema.</t>
  </si>
  <si>
    <t>Faltó realizar algunos torneos deportivos</t>
  </si>
  <si>
    <t>Realización de torneos oportunamente</t>
  </si>
  <si>
    <t>Esta meta esta programada iniciar en el año 2014.</t>
  </si>
  <si>
    <t>- Se caracterizaron diferentes ofertas del entorno como referente del mercado.
- Se analizaron diferentes alternativas de productos de educación continua, teniendo en cuenta productos emergentes, dinámicos a la demanda y baja demanda.
- Se identificaron los productos de la versión inicial de la oferta de educación continua.
- Se desarrollaron cinco acciones de educación continua.</t>
  </si>
  <si>
    <t>Se realizó versión inicial del estudio del estado del arte de la proyección social teniendo en cuenta lo relacionado.</t>
  </si>
  <si>
    <t>Desarrollo de 7 cursos a la medida en las empresas Tecnoquimicas y Colgate Palmolive.</t>
  </si>
  <si>
    <t>Se revisó, completó y modificó el Acuerdo 026 de Agosto de 2012, para cumplir con las necesidades de documentación, adicionar y reubicar áreas.</t>
  </si>
  <si>
    <t>Uniajc no fue auditada por ICONTEC en el año 2013</t>
  </si>
  <si>
    <t>SEGUIMIENTO A RESULTADOS EN DICIEMBRE 31 de 2013</t>
  </si>
  <si>
    <t>PRESUPUESTO EJECUTADO 2013</t>
  </si>
  <si>
    <t>SEGUIMIENTO A RESULTADOS EN DICIEMBRE 31 de 2014</t>
  </si>
  <si>
    <t>PRESUPUESTO EJECUTADO 2014</t>
  </si>
  <si>
    <t xml:space="preserve">S E G U I M I E N T O    A L    P L A N    D E     A C C I Ó N     I N S T I T U C I O N A L </t>
  </si>
  <si>
    <t xml:space="preserve">En Octubre se realizó la capacitación de Gestión por Procesos a manera de taller, para Líderes y Gestores de Proceso, y demás Jefes de dependencias académicas y administrativas </t>
  </si>
  <si>
    <t>META ACUMUL.</t>
  </si>
  <si>
    <t xml:space="preserve">Se cuenta con nuevo mapa de procesos actualizado en ISOLUCION, pero que aun no funciona en la práctica. </t>
  </si>
  <si>
    <t>Se avanzó en la actualización del organigrama</t>
  </si>
  <si>
    <t>Actualizar el organigrama en el primer trimestre de 2015</t>
  </si>
  <si>
    <t>Mantener la divulgación en el proceso de Inducción del Personal</t>
  </si>
  <si>
    <t>- Se cuenta con Informes de PQRS y de SNC para ambos semestres.
- Los resultados de la encuesta de Satisfacción II-2014 se emitirán en enero o febrero de 2015 pero se cuenta con la del I-2014
- Se hizo acompañamiento a varios procesos, generando ACPM
- Se ha registrado el seguimiento a las ACPM en el Plan de Mejoramiento.</t>
  </si>
  <si>
    <t>La siguiente etapa (no incuplida en 2014), es la definición de los procuctos de educación continua emergentes (variable)</t>
  </si>
  <si>
    <t>Actualizar oferta anualmente, dependiendo de resultados de investigación, demanda del mercado, etc.</t>
  </si>
  <si>
    <t>No se desarrollaron proyectos de intervención social específicos</t>
  </si>
  <si>
    <t>Iniciar el desarrollo de los proyectos de intervención social en 2015</t>
  </si>
  <si>
    <t>Se creó el Comité de Proyección Social Institucional, con la participación de las Unidades Académicas e Investigación.
Se asignó la responsabilidad de Proyección social en cada unidad académica</t>
  </si>
  <si>
    <t>Asignar la responsabilidad de Proyección Social en el Decanato Asociado de Investigaciones.</t>
  </si>
  <si>
    <t>Asignar, en 2015 la responsabilidad de Proyección Social en el Decanato Asociado de Investigaciones.</t>
  </si>
  <si>
    <t>Conociendo la estrategia del trabajo en redes internas y externas para el desarrollo de la Proyección Social, se aplicó en UNIAJC.
Se definió la metodología y procedimientos de las prácticas empresariales de los estudiantes.</t>
  </si>
  <si>
    <t>Documentar parte de los procedimientos relacionados con redes para la PS y prácticas empresariales.</t>
  </si>
  <si>
    <t>Se diseñaron y ejecutaron 5 capacitaciones en 3 empresas cumpliendo con la meta propuesta</t>
  </si>
  <si>
    <t>Se diseñaron y ejecutaron 4 cursos en 2 empresas (3 en Tecnoquímicas y 1 en PGI)</t>
  </si>
  <si>
    <t>- Desarrollo de 4 cursos a la medida en las empresas Tecnoquimicas (Planta Jamundí, Planta Tecnofar y Planta San Nicolás) y 1 curso en PGI.
- Se hizo la propuesta de identificación de necesidades de capacitación en Colgate Palmolive, siendo aceptada para iniciar en 2015.</t>
  </si>
  <si>
    <t>- Se estableció la logística y soportes legales necesarios para llevar a la práctica la intervención social por parte de la UNIAJC.
- Se hizo gestión con el DPS para la implementación y funcionamiento del programa de Jóvenes en Acción (Transferencia monetaria condicionada) en la UNIAJC hasta 2018.</t>
  </si>
  <si>
    <t>Avances en el intercambio con Universidades de Cuba, por parte de estudiantes y docentes de la UNIAJC.
Avance en la estructuración de las redes internas y externas de proy.social</t>
  </si>
  <si>
    <t>Más de 104 estudiantes en 8 cursos de educación continua.
32 docentes en formación posgradual internacional</t>
  </si>
  <si>
    <t>MINTRABAJO: Convocatoria Para Conformar El Banco De Instituciones Oferentes “Fondo Para El Fomento De Formación Para El Trabajo
MINEDUCACIÓN: Estrategia Nacional de Recursos Educativos Digitales Abiertos (REDA)
MINEDUCACIÓN: Convocatoria para conformar un banco de elegibles que apoye estrategias de ampliación y fortalecimiento de la regionalización y flexibilidad de la oferta de la educación superior 2014</t>
  </si>
  <si>
    <t>NA</t>
  </si>
  <si>
    <t>Administrar las actividades de internacionalización</t>
  </si>
  <si>
    <t>Acompañar la gestión de la internacionalización en casa</t>
  </si>
  <si>
    <t>Orientar la promoción internacional</t>
  </si>
  <si>
    <t>Construcción de BD como Agenda anual del eventos de internacionalización consolidada de acuerdo a la programación de las unidades académicas</t>
  </si>
  <si>
    <t>- Oficialización de la Oficina y del Comité de RI por acto administrativo.</t>
  </si>
  <si>
    <t>Gestionar actividades y apoyo directivo para aumentar el compromiso de trabajo en equipo con las Unidades Académicas.</t>
  </si>
  <si>
    <t>Está incompleta la Agenda por la dificultad para que las Unidades Académicas suministren la información</t>
  </si>
  <si>
    <t>Se elaboró el documento perfil institucional en inglés 2014</t>
  </si>
  <si>
    <t>- Se avanzó en la elaboración de la Línea base de la internacionalización en la UNIAJC.
- Participación en 3 eventos referentes a las relaciones nacionales e internacionales.
- Se elaboró la Agenda anual del Comité de Internacionalización.</t>
  </si>
  <si>
    <t>Terminar la elaboración de la Línea base de la internacionalización en la UNIAJC.</t>
  </si>
  <si>
    <t>Concluir en 2015 lo que quedó pendiente en 2014.</t>
  </si>
  <si>
    <t>Programado para ejecutarse a partir de 2014</t>
  </si>
  <si>
    <r>
      <t xml:space="preserve">Se propició la </t>
    </r>
    <r>
      <rPr>
        <b/>
        <sz val="10"/>
        <rFont val="Arial"/>
        <family val="2"/>
      </rPr>
      <t>Institucianalización de la internacionalización en UNIAJC</t>
    </r>
    <r>
      <rPr>
        <sz val="10"/>
        <rFont val="Arial"/>
        <family val="2"/>
      </rPr>
      <t xml:space="preserve">, así:
</t>
    </r>
    <r>
      <rPr>
        <b/>
        <sz val="10"/>
        <rFont val="Arial"/>
        <family val="2"/>
      </rPr>
      <t>S</t>
    </r>
    <r>
      <rPr>
        <sz val="10"/>
        <rFont val="Arial"/>
        <family val="2"/>
      </rPr>
      <t xml:space="preserve">e elaboraron los documentos propuestas de:
- Estructura organizacional para las relaciones interinstitucionales.
- Políticas de relaciones nacionales e internacionales.
- Comité de relaciones nacionales e internacionales
</t>
    </r>
    <r>
      <rPr>
        <b/>
        <sz val="10"/>
        <rFont val="Arial"/>
        <family val="2"/>
      </rPr>
      <t>S</t>
    </r>
    <r>
      <rPr>
        <sz val="10"/>
        <rFont val="Arial"/>
        <family val="2"/>
      </rPr>
      <t xml:space="preserve">e propusieron los Procedimientos documentados para las relaciones interinstitucionales
</t>
    </r>
    <r>
      <rPr>
        <b/>
        <sz val="10"/>
        <rFont val="Arial"/>
        <family val="2"/>
      </rPr>
      <t>S</t>
    </r>
    <r>
      <rPr>
        <sz val="10"/>
        <rFont val="Arial"/>
        <family val="2"/>
      </rPr>
      <t>e realizó un encuentro de socialización del Plan base de Internacionalización.</t>
    </r>
  </si>
  <si>
    <t>Líneas de investigación actualizadas de FCE, FEDV, FI y FCSH.</t>
  </si>
  <si>
    <r>
      <t xml:space="preserve">- Se estructuró la oferta de educación continua para 2014 (permanente=anual) , compuesta por </t>
    </r>
    <r>
      <rPr>
        <b/>
        <sz val="10"/>
        <rFont val="Arial"/>
        <family val="2"/>
      </rPr>
      <t>4</t>
    </r>
    <r>
      <rPr>
        <sz val="10"/>
        <rFont val="Arial"/>
        <family val="2"/>
      </rPr>
      <t xml:space="preserve"> Seminarios, </t>
    </r>
    <r>
      <rPr>
        <b/>
        <sz val="10"/>
        <rFont val="Arial"/>
        <family val="2"/>
      </rPr>
      <t>14</t>
    </r>
    <r>
      <rPr>
        <sz val="10"/>
        <rFont val="Arial"/>
        <family val="2"/>
      </rPr>
      <t xml:space="preserve"> Cursos y </t>
    </r>
    <r>
      <rPr>
        <b/>
        <sz val="10"/>
        <rFont val="Arial"/>
        <family val="2"/>
      </rPr>
      <t>6</t>
    </r>
    <r>
      <rPr>
        <sz val="10"/>
        <rFont val="Arial"/>
        <family val="2"/>
      </rPr>
      <t xml:space="preserve"> Diplomados.
- Se desarrollaron cuatro acciones de educación continua a la medida en empresas privadas.</t>
    </r>
  </si>
  <si>
    <t>Se presentó el esquema básico del Plan Maestro para la Ciudad Universitaria de la UNIAJC, así como la Investigación de necesidades</t>
  </si>
  <si>
    <t>Inclusión de los escenarios deportivos y culturales dentro del Plan Maestro proyectado en la Ciudad Universitaria</t>
  </si>
  <si>
    <t>La ejecución se no se ha iniciado por variaciones en la normativa del POT y falta de recursos</t>
  </si>
  <si>
    <t>Tramitar los permisos necesarios y gestionar los recursos</t>
  </si>
  <si>
    <t>Intervenir Bienestar Universitario</t>
  </si>
  <si>
    <t>Intervenir Bienestar Universitario en 2015</t>
  </si>
  <si>
    <t>Conlcuir la instalación de aires acondicionados en su segunda fase.</t>
  </si>
  <si>
    <t>- Se renovaron 2 Bases de datos (EBSCO y E-Libro) y se adquirieron 2 nuevas (e-Normas de ICONTEC, una de Trabajo Social y otra de Economía).
- Se firmó convenio con la Académia de Dibujo Profesional. se renovó El prétamo interbibliotecario con la Bilbioteca LAA y con la RUAV).
- Se realizó subscripción a 25 revistas de diferentes áreas  (nuevas y renovación).
- Se gestionó donación 560 libros con la Biblioteca Departamental (Valle).</t>
  </si>
  <si>
    <t>No se alimentó el repositorio digital, ni se adquirió material bibliográfico ni se hicieron adecuaciones físicas</t>
  </si>
  <si>
    <t>Realizar en 2015 las actividades que no se adelantaron en 2014.</t>
  </si>
  <si>
    <t>Se realizó el Encuentro de Egresados al que asistieron 150 egresados, apoyándoles en sus inquietudes y necesidades. Se avanzó en la actualización de la BD de Egresados y se envió al al Mintrabajo. Se ha brindado apoyo a las facultades para el diseño de encuesta de medición del impacto laboral. Se gestionó permanentemente la bolsa de empleo con las HV de egresados que las enviaban.</t>
  </si>
  <si>
    <t>Replantear el trabajo en equipo con las Facultades (asignación clara de responsabilidades), asegurando el fortalecimiento del program y un mejor servicio a los Egresados.</t>
  </si>
  <si>
    <t>Estandarizar los lineamientos (estrategia) para el programa de egresados, a cargo de las facultades con la coordinación de Bienestar Universitario</t>
  </si>
  <si>
    <t>Se incrementó la planta de personal, vinculándose 5 docentes de deportes, 4 de cultura, 1 psicólogo para sede sur y 1 nueva psicóloga en PMA lo que facilitó ampliar los servicios en las sedes sur y ceftel.</t>
  </si>
  <si>
    <t>Se logró ejecutar el 95% del desarrollo de actividades planeadas, incrementando notablemente la participación de la comunidad en general a las actividades de Bienestar.</t>
  </si>
  <si>
    <t>Fortalecer en conjunto con las facultades el Programa de Prácticas empresariales para responder un mayor número de solicitudes de estudiantes por parte de las empresas.</t>
  </si>
  <si>
    <t>Se creó un programa de promoción y divulgación de los programas de Bienestar Universitario que contempla los siguientes mecanismos de comunicación: Feria de Bienestar, Programa radial, Facebook, boletín institucional, campañas de expectativa y carteleras.</t>
  </si>
  <si>
    <t>Se diversificaron los programas y talleres y actividades de Bienestar. Se inició el torneo de funcionarios administrativos, nuevo grupo de acondicionamiento físico, aerorumba para funcionarios, se realizó con el personal la actividad de abrazoterapia, se realizaron las caminatas ecológicas entre funcionarios y estudiantes, Celebración de la Fiesta de los niños, Encuentro de Egresados, Fiesta de fin de año. Primer festival de la canción.</t>
  </si>
  <si>
    <t>Se evaluó el impacto de los programas mediante encuesta y se ampliaron los programas para potenciar la participación de estudiantes, funcionarios, docentes y egresados. Ampliación a ocho (8) convenios con instituciones de salud para obtener mayores beneficios para la población en general. Ampliación a cuatro (4) convenios para espacios deportivos para recreación y deporte competitivo y recreativo. Convenios con el DPS y Empresas productivas del sector.</t>
  </si>
  <si>
    <t>Trabajar en el diseño y desarrollo de proyectos que respondan a las necesidades de los estudiantes en el aspecto psicosocial</t>
  </si>
  <si>
    <t>Elaboración y aplicación de una encuesta que identifique las necesidades y diseñar el proyecto para la ejecución en el 2015</t>
  </si>
  <si>
    <t>Falta fortalecimiento de actividades que generen sentido de pertenencia por la Institución y aporten a su proyecto de vida.</t>
  </si>
  <si>
    <t>Relanzamiento del programa  Mi Campus Civico para fortalecer sentido de pertenencia, el autocuidado de la salud integra y del recinto universitario.</t>
  </si>
  <si>
    <t>Se dearrollaron las campañas de expectativa para motivar la participación</t>
  </si>
  <si>
    <t>Avanzar en la implementación de Gestión x Procesos para verificar la idoneidad del nuevo mapa y la interrelaciones de procesos</t>
  </si>
  <si>
    <t>Implementar el nuevo Mapa de Procesos</t>
  </si>
  <si>
    <t>- En I-2014 se divulgó a estudiantes y en reuniones a docentes, las actividades y resultados de la oficina de Calidad Inst, incluyéndose información del Man.Etica y BG.
- En II-2014, las actividades de sensibilización del Man.Etica y BG. se hicieron por medio del Boletín SIGO Informando y las jornadas de inducción y reinducción que se adelantan con Desarrollo Humano.</t>
  </si>
  <si>
    <t>A partir del mes de octubre se hace el lanzamiento de la nueva imagen del SIGO 
por correo electrónico y en la página Web, y en noviembre el  lanzamiento del primer Boletín SIGO Informando del que se hizo otra emisión en diciembre.</t>
  </si>
  <si>
    <t>- Se publicaron 2 de los 3 Boletín SIGO Informando programados, debido a diferentes actividades que se presentaron.
- No se alcanzó a iniciar la actualización documental, pese a los avances en Gestión por procesos y en revisión de procedimientos en el marco de DO.</t>
  </si>
  <si>
    <t>- Continuar emitiendo el boletín trimestral en 2015.
- Avanzar durante 2015 en la actualización documental como resultado de la revisión de procedimientos.</t>
  </si>
  <si>
    <r>
      <t xml:space="preserve">Vicerrector Académico /
Vicerrectora Administrativa / 
Director de Planeación /
</t>
    </r>
    <r>
      <rPr>
        <b/>
        <sz val="10"/>
        <rFont val="Arial"/>
        <family val="2"/>
      </rPr>
      <t>Director de TIC</t>
    </r>
    <r>
      <rPr>
        <sz val="10"/>
        <rFont val="Arial"/>
        <family val="2"/>
      </rPr>
      <t xml:space="preserve"> /
Jefe de Compras e Inventarios</t>
    </r>
  </si>
  <si>
    <t>- F. Se continuo con el sistema de solicitudes para generar prioridades de intervención.
- T. Se elaboraron los primeros lineamientos para la implementación de normatividad ambiental en laboratorios y Salas de Cómputo.</t>
  </si>
  <si>
    <t>- Se adecuaron 4 salas de cómputo, de las cuales una (1) es con PC nuevos (Sur-Diseño).
- Ampliación de Zonas Wi-fi (Ceftel y Sede Sur)
- Se desarrollaron 6 aplicativos con el equipo de becarios, que también actualizó formatos (en prueba) para el proceso de desarrollo de software.
- Se implementó el Help Desk (gratuito), para soporte técnico y reservas de salas de cómputo.
- Se elaboró un primer borrador sobre la Normatividad de protección de datos.</t>
  </si>
  <si>
    <t>Adquisición de equipos porque los recursos CREE llebaron muy tarde en el año</t>
  </si>
  <si>
    <t xml:space="preserve">Adquirir los equipos </t>
  </si>
  <si>
    <t>Se ejecutaron 15 de los 16 proyectos planeados en DTIC</t>
  </si>
  <si>
    <t>Adelantar los procesos contractuales necesarios para la adquisición de los equípos de cómputo.</t>
  </si>
  <si>
    <t>- Se entregaron las Oficinas de la ORI y se inició el proyecto de Casa Docentes.
- Se intervinieron las Oficinas de Mercadeo y de UNIAJC Virtual.
- Acondicionamiento de Salones en Casa Parque.
- Se cambió el piso del Ágora en la Sede Norte (principal).
- Se instalaron aires acondicionados a las salas de sistemas del bloque principal.
- T: Se implementan los radio-enlaces (Internet y Telefonía IP) necesarios para la puesta en funcionamiento de los espacios físicos entregados por Infraestructura.</t>
  </si>
  <si>
    <r>
      <t xml:space="preserve">Vicerrector Académico /
Vicerrectora Administrativa / 
Director de Planeación /
</t>
    </r>
    <r>
      <rPr>
        <b/>
        <sz val="10"/>
        <rFont val="Arial"/>
        <family val="2"/>
      </rPr>
      <t>Jefe Infraest. Física</t>
    </r>
    <r>
      <rPr>
        <sz val="10"/>
        <rFont val="Arial"/>
        <family val="2"/>
      </rPr>
      <t xml:space="preserve"> / 
</t>
    </r>
    <r>
      <rPr>
        <b/>
        <sz val="10"/>
        <rFont val="Arial"/>
        <family val="2"/>
      </rPr>
      <t>Director de TIC</t>
    </r>
    <r>
      <rPr>
        <sz val="10"/>
        <rFont val="Arial"/>
        <family val="2"/>
      </rPr>
      <t xml:space="preserve"> /
Dir. Bienestar Universitario / 
Jefe de Coord. Académica</t>
    </r>
  </si>
  <si>
    <t>- 3 cohortes de Diplomado
- Curso Moodle
- Proyecto REDA (MEN)
- Plataforma UNIAJCVirtual
- Atención a usuarios.
- 2 programas con oferta en modalidad b-learning, con los cursos de 1 – 3° semestre virtualizados
- 1 programa en modalidad e-learning en oferta y con cursos de 1 y 2° semestre virtualizados</t>
  </si>
  <si>
    <t>Con base en los resultados de la evaluación se plantearon los planes de mejoramiento y se inició su implementación y desarrollo</t>
  </si>
  <si>
    <t>Se logró la Renovación de 5 programas, la  
Ampliación del lugar de ofrecimiento o Centro de tutoría de  3 programas
Se aprobó una  oferta de 3 programas en  MEaD.
Se elaboraron Documentos Base para reg. Calificados de 11 Programas radicados en el  SACES.</t>
  </si>
  <si>
    <t>Se adelantó la elaboración e implementación de los planes de mejoramiento de  3 de los 7 programas académicos aptos para ser acreditados</t>
  </si>
  <si>
    <t>Se planificaron 10 actividades y se radicaron 11 que fueron otorgadas</t>
  </si>
  <si>
    <t>Se elaboraron 6 proyectos de reformas, de acuerdo a las necesidades, los cuales están en revisión para aprobación por parte del Consejo Directivo (Estructura Organizacional, Estructura Presupuestal, Políticas de Operación, Comités Institucionales, Estatuto General y Creación del Banco de Proyectos Institucional)</t>
  </si>
  <si>
    <t>Revisión de los proyectos por parte de la Alta Dirección y Aprobación por el Consejo Directivo</t>
  </si>
  <si>
    <t>Siete Grupos actualizaron GroupLac. Tres categoría D Colciencias (Gicat, Inteligo, Anudamientos). Uno nuevo reconocido Colciencias (GISAP). Tres nuevos avalados: GICES, GIP y Grintic.</t>
  </si>
  <si>
    <t>XI Foro investigaciones. Inicio programa de doctorado con Cuba.
Encuentros de Semilleros de investigación.
Consolidación red nodo Sur-Pacífico de investigación de ACIET.
5 proyectos de investigación APROBADOS</t>
  </si>
  <si>
    <t>Conformados y en funcionamiento 3 Comités de Investigación de Facultad: FCE, FI, FEDV.</t>
  </si>
  <si>
    <t>Financiación de 5 proyectos de investigación, aprobación de comisiones de estudio y auxilios para estudios de doctorado y maestría, financiación de asistencia a eventos y congresos.</t>
  </si>
  <si>
    <t>Tres Unidades Académicas lograron trabajar en la agenda de investigación.</t>
  </si>
  <si>
    <t>Convocar a los Consejos de Facultad de las Unidades Académicas faltantes para adelantar este proceso</t>
  </si>
  <si>
    <t>En el 2014 se logró la categorización en D de tres Grupos y el reconocimiento de uno por Colciencias. Se dio el aval institucional a dos Grupos nuevos.</t>
  </si>
  <si>
    <t>Continuar con el programa de formación de profesores a niveles de maestría y doctorado en otras áreas para aumentar la capacidad investigativa.</t>
  </si>
  <si>
    <r>
      <rPr>
        <sz val="10"/>
        <rFont val="Arial"/>
        <family val="2"/>
      </rPr>
      <t xml:space="preserve">Se </t>
    </r>
    <r>
      <rPr>
        <b/>
        <sz val="10"/>
        <rFont val="Arial"/>
        <family val="2"/>
      </rPr>
      <t>lideró la gestión de convenios (marcos) de cooperación</t>
    </r>
    <r>
      <rPr>
        <sz val="10"/>
        <rFont val="Arial"/>
        <family val="2"/>
      </rPr>
      <t>, así:</t>
    </r>
    <r>
      <rPr>
        <b/>
        <sz val="10"/>
        <rFont val="Arial"/>
        <family val="2"/>
      </rPr>
      <t xml:space="preserve">
</t>
    </r>
    <r>
      <rPr>
        <sz val="10"/>
        <rFont val="Arial"/>
        <family val="2"/>
      </rPr>
      <t>'- Base de datos de contactos nacionales/internacionales consolidada, como potenciales para la suscripción de convenios marcos, de acuerdo a los requerimientos de la alta dirección y las unidades académicas
- Acompañamiento (de acuerdo a la necesidad) a las unidades académicas en la formulación de convenios de cooperación específicos
- Modelos de convenios marcos de cooperación en español.
- 2 Convenios marcos de cooperación</t>
    </r>
    <r>
      <rPr>
        <b/>
        <sz val="10"/>
        <rFont val="Arial"/>
        <family val="2"/>
      </rPr>
      <t xml:space="preserve">
</t>
    </r>
    <r>
      <rPr>
        <sz val="10"/>
        <rFont val="Arial"/>
        <family val="2"/>
      </rPr>
      <t xml:space="preserve">Se </t>
    </r>
    <r>
      <rPr>
        <b/>
        <sz val="10"/>
        <rFont val="Arial"/>
        <family val="2"/>
      </rPr>
      <t>lideró la gestión de cooperación (en no convenios)</t>
    </r>
    <r>
      <rPr>
        <sz val="10"/>
        <rFont val="Arial"/>
        <family val="2"/>
      </rPr>
      <t>, así:
- Base de datos de potenciales entidades cooperantes.
- 2 encuentros/informes de socialización a la comunidad universitaria sobre las convocatorias de apoyo a la formación/investigación, etc.
- Postulación institucional en 1 convocatoria de cooperación.
- Acompañamiento (de acuerdo a la necesidad) a los funcionarios en la participación a convocatorias para el acceso a recursos de cooperación</t>
    </r>
  </si>
  <si>
    <r>
      <rPr>
        <sz val="10"/>
        <rFont val="Arial"/>
        <family val="2"/>
      </rPr>
      <t xml:space="preserve">Se </t>
    </r>
    <r>
      <rPr>
        <b/>
        <sz val="10"/>
        <rFont val="Arial"/>
        <family val="2"/>
      </rPr>
      <t>Condujo la gestión de la movilidad institucional</t>
    </r>
    <r>
      <rPr>
        <sz val="10"/>
        <rFont val="Arial"/>
        <family val="2"/>
      </rPr>
      <t>, por medio de apoyo logístico (según las necesidades) para la movilidad de:
- Docentes, investigadores, estudiantes y administrativos hacia eventos académicos, investigativos y culturales internacionales (a las unidades académicas).
- Directivos hacia misiones académica/administrativas internacionales.
- Docentes e investigadores para formación y pasantías internacionales.
- Docentes e investigadores para formación y pasantías internacionales.</t>
    </r>
  </si>
  <si>
    <t>Se inició una nueva revisión del Estatuto profesoral actualizado en 2013 para aplicar la nueva legislación (Acreditación de Caldiad y Registros Calificados).
Se implementó, a partir de programas de formación, el Modelo Pedagógico.</t>
  </si>
  <si>
    <t>Porcentaje de docentes de planta con título de maestria en la UNIAJC</t>
  </si>
  <si>
    <t>En 2014 contamos con 21 profesores adelantando Formación Doctoral</t>
  </si>
  <si>
    <t xml:space="preserve">Participación en el nodo Sur-Pacífico de de investigación de ACIET.
Convenio con al Univ. Enrique José Varona de la Habana para el programa de doctorado.
</t>
  </si>
  <si>
    <t>Faltan las lineas de investigación del Departamento de Ciencias Básicas, aunque hay una propuesta en el área de Física.</t>
  </si>
  <si>
    <t>Concreatar las líneas y/o grupos de investigación en CB.</t>
  </si>
  <si>
    <t>Falta crear y poner en funcionamiento el Comité de Investigaciones en las otras 2 Unidades</t>
  </si>
  <si>
    <t>Extender los apoyos a las otras áreas del conocimiento (actualmente enfocado en educación).
El Consejo Académico diseñe un porgrama de formación en postgrado para todas las unidades académicas, con criterios y presupuesto.</t>
  </si>
  <si>
    <t>Evaluar la posibilidad de realizar las tareas incumplidas en 2014</t>
  </si>
  <si>
    <t>Vinculación docentes TC con maestria y aprobación de estudios de doctorado y maestría para los docentes actuales</t>
  </si>
  <si>
    <t>Aumentar los estudios de doctorado en las áreas del conocimiento de las otras unidades académicas</t>
  </si>
  <si>
    <t>80 de los 100 docentes de Planta tienen título de maestria</t>
  </si>
  <si>
    <t>6 nuevos docentes de Planta, alcazaron su título de maestria.
12 docentes están adelando estudios de maestría.
21 Docentes están adelantando estudios de Doctorado.</t>
  </si>
  <si>
    <t>Se desarrollaron 3,5 Diplomados planificados en términos de cualificación docente (Uso de TIC, Pedagogía Universitaria y Gstión Universitaria; en este último uno terminado y otro inició)</t>
  </si>
  <si>
    <t>Elaborar  el Plan de cualificación con propuestas en diferentes topicos.</t>
  </si>
  <si>
    <t>Se realizaron varias discusiones en marco del Comité Curricular y el Claustro docente.</t>
  </si>
  <si>
    <t>Faltó hacer la Caracterizacion del emprendimiento en las Pymes de Cali por su complejidad, y se reemplazó por el proyecto del Semillero.</t>
  </si>
  <si>
    <t>2 conferencias (1 en cada sede norte y sur). El semillero en emprendimiento elaboró el proyecto "Propuesta para internacionalización del Emprendimiento en la UNIAJC". Presencia en el encuentro de investigaciones de ASCOLFA en Univalle. Se fortalecieron los contactos con la Red de emprendimiento y la CRC (Comisión Regional para la Competitividad). Se mantuvo el Programa de radio en emisora UNIAJC 20 programas. Realización del Seminario-Taller "Ideación, emprendimiento y generación de proyectos empresariales" para toda la comunidad académica y egresados.</t>
  </si>
  <si>
    <t>Se realizaron 6 de las 7 actividades de emprendimiento programadas</t>
  </si>
  <si>
    <t>Se realizó autodiagnóstico y cadena de valor, documentos solicitados por la Oficina de Calidad Institucional, se adelanta un documento de Plan de Desarrollo de Recursos Humanos.</t>
  </si>
  <si>
    <t>Se ha continuado la actualización de los formatos y procedimientos de Gestión Humana.</t>
  </si>
  <si>
    <t>Se realiza cronograma de capacitación semestral con capacitaciones de Servicio al cliente, paquete office, Gestión documental, redacción y ortografía, capacitación de supervisión, más las actividades de Desarrollo Organizacional, jornadas de inducción y reinducción.</t>
  </si>
  <si>
    <t>Actividades sociales todo el año que cumplen con el Plan de Bienestar Social.</t>
  </si>
  <si>
    <t>Se realizó programa de Desarrollo Organizacional con diferentes actividades para el mejoramiento de actitudes y  de procesos.</t>
  </si>
  <si>
    <t>En promedio los funcionarios de planta administrativa fueron calificados por sus jefes con un desempeño del 92%</t>
  </si>
  <si>
    <t>En el último período se  mejoró tanto como en el desempeño como en la entrega sin embargo falta más la entrega oportuna de algunas oficinas.</t>
  </si>
  <si>
    <t>Se ejecutaron los cronogramas semestrales de capacitación y en la mitad del año se incluye las actividades de Desarrollo Organizacional.</t>
  </si>
  <si>
    <t>Las 8 NC fueron menores, pero evidencian que el control externo es importante para el mejoramiento (hizo falta la auditorian externa en el año 2013). Se repitieron NC en 4 numerales. Se implementó el Plan de Acción acordado por ICONTEC pero hacen falta acciones de fondo en el mejoramiento de la "Cultura Organizacional".</t>
  </si>
  <si>
    <t xml:space="preserve"> Propiciar que la Estrategia de Desarrollo Organizacional de los frutos esperados en el mejoramiento de la "Cultura Organizacional"</t>
  </si>
  <si>
    <t>Se Matricularon 4270 estudiantes en el Centro de Idiomas</t>
  </si>
  <si>
    <t>72 Docentes y Funcionarios se certificaron en diferentes niveles de ingles</t>
  </si>
  <si>
    <t>Promover los niveles de inglés con todos los docentes y funcionarios, además de sensibilizarlos sobre la importancia de este programa de formación  en la UNIAJC.  Así mismo,  hacer un Plan de Acompañamiento para los 21 funcionarios pendientes por cumplir académicamente con los niveles cursados</t>
  </si>
  <si>
    <t>Se Matricularon 4270 estudiantes en el Centro de Idiomas, de los 6971 con que contó en promedio al UNIAJC en 2014</t>
  </si>
  <si>
    <t>72 Docentes y Funcionarios (de 277 en promedio del año2014), se certificaron en diferentes niveles de ingles</t>
  </si>
  <si>
    <t>Se fortaleció la relación universidad – empresa para formación a la medida, se firmaron varios contratos que generaron recursos adicionales a la UNIAJC.</t>
  </si>
  <si>
    <t xml:space="preserve">a partir de mayo de 2014, se inició 100% la operatividad en la plataforma financiera Gestasoft. </t>
  </si>
  <si>
    <t>Actualmente la UNIAJC no tiene inversiones en riesgo alto</t>
  </si>
  <si>
    <t>Se logró diversificar el portafolio de servicios con la implementación de estrategias en programas de proyección social, renovación y nuevos programas académicos y Recursos CREE.</t>
  </si>
  <si>
    <t>Con el grupo de investigación de DTICS se está en el diseño de la minería de datos para consolidar proyectos que generen indicadores en tiempo real.</t>
  </si>
  <si>
    <t>86.20%</t>
  </si>
  <si>
    <t>Se presentó un resultado presupuestal favorable, superándose en 2% la meta de ingresos</t>
  </si>
  <si>
    <t>Se hizo documento de planeacion de inversiones con recursos de la nacion, se presento en consejo directivo y se aprobo su ejecucion para el 2015</t>
  </si>
  <si>
    <t>A traves de la oficina de cooperacion institucional se han realizado labores de planeacion de acceso a oferta de proyectos de fuente internacional</t>
  </si>
  <si>
    <t>Promover los niveles de inglés con todos los docentes y funcionarios y sensibilizarlos sobre la importancia de este programa de formación  en la UNIAJC.  Hacer un Plan de Acompañamiento para los 21 funcionarios pendientes por cumplir académicamente con los niveles cursados</t>
  </si>
  <si>
    <t>Se diseñó Estación III. Casa Parque. ORI. Casa Docentes. UNIAJC Virtual. Mercadeo. Bienestar Universitario</t>
  </si>
  <si>
    <t>Municipio de Puerto Tejada. Universidad de Guayaquil. Universidad de Matanzas. Corporación Técnica de Estudios Especializados de Caribe – CODETEC. Colegio Mayor del Cauca. Club UNESCO para la protección del patrimonio inmaterial de las civilizaciones antiguas. Regionalización (con UNIVALLE)</t>
  </si>
  <si>
    <t>Se abrió un indicador nuevo para medir la eficiencia de las capacitaciones</t>
  </si>
  <si>
    <t>Se ejecutaron 86,20% del 100% del presupuesto aprobado. es un porcentaje de ejecución importante para el cumplimiento de las metas institucionales</t>
  </si>
  <si>
    <r>
      <t>Se recaudaron más de</t>
    </r>
    <r>
      <rPr>
        <b/>
        <sz val="10"/>
        <rFont val="Arial"/>
        <family val="2"/>
      </rPr>
      <t xml:space="preserve"> $40.13</t>
    </r>
    <r>
      <rPr>
        <sz val="10"/>
        <rFont val="Arial"/>
        <family val="2"/>
      </rPr>
      <t xml:space="preserve"> millones por concepto de Educación Continuada diseñada por la Dirección de Proyección Social cumpliendo con la meta asignada, más de </t>
    </r>
    <r>
      <rPr>
        <b/>
        <sz val="10"/>
        <rFont val="Arial"/>
        <family val="2"/>
      </rPr>
      <t>$547.7</t>
    </r>
    <r>
      <rPr>
        <sz val="10"/>
        <rFont val="Arial"/>
        <family val="2"/>
      </rPr>
      <t xml:space="preserve"> millones en FI, más de </t>
    </r>
    <r>
      <rPr>
        <b/>
        <sz val="10"/>
        <rFont val="Arial"/>
        <family val="2"/>
      </rPr>
      <t>$636.5</t>
    </r>
    <r>
      <rPr>
        <sz val="10"/>
        <rFont val="Arial"/>
        <family val="2"/>
      </rPr>
      <t xml:space="preserve"> millones en FCE y más de</t>
    </r>
    <r>
      <rPr>
        <b/>
        <sz val="10"/>
        <rFont val="Arial"/>
        <family val="2"/>
      </rPr>
      <t xml:space="preserve"> $167,1</t>
    </r>
    <r>
      <rPr>
        <sz val="10"/>
        <rFont val="Arial"/>
        <family val="2"/>
      </rPr>
      <t xml:space="preserve"> millones en FEDV.</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</si>
</sst>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240A]\ #,##0"/>
    <numFmt numFmtId="165" formatCode="0.000%"/>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u/>
      <sz val="10"/>
      <name val="Arial"/>
      <family val="2"/>
    </font>
    <font>
      <sz val="9"/>
      <color indexed="81"/>
      <name val="Tahoma"/>
      <family val="2"/>
    </font>
    <font>
      <sz val="10"/>
      <color indexed="81"/>
      <name val="Tahoma"/>
      <family val="2"/>
    </font>
    <font>
      <b/>
      <sz val="10"/>
      <color indexed="81"/>
      <name val="Tahoma"/>
      <family val="2"/>
    </font>
    <font>
      <sz val="10"/>
      <name val="Arial"/>
      <family val="2"/>
    </font>
    <font>
      <b/>
      <sz val="9"/>
      <color indexed="81"/>
      <name val="Tahoma"/>
      <family val="2"/>
    </font>
    <font>
      <i/>
      <u/>
      <sz val="10"/>
      <color indexed="81"/>
      <name val="Tahoma"/>
      <family val="2"/>
    </font>
    <font>
      <b/>
      <sz val="10"/>
      <color rgb="FFC00000"/>
      <name val="Arial"/>
      <family val="2"/>
    </font>
    <font>
      <sz val="10"/>
      <color theme="0"/>
      <name val="Arial"/>
      <family val="2"/>
    </font>
    <font>
      <b/>
      <sz val="10"/>
      <color rgb="FFFF0000"/>
      <name val="Arial"/>
      <family val="2"/>
    </font>
  </fonts>
  <fills count="10">
    <fill>
      <patternFill patternType="none"/>
    </fill>
    <fill>
      <patternFill patternType="gray125"/>
    </fill>
    <fill>
      <patternFill patternType="solid">
        <fgColor indexed="2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000099"/>
        <bgColor indexed="64"/>
      </patternFill>
    </fill>
    <fill>
      <patternFill patternType="solid">
        <fgColor theme="0"/>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0" fontId="4" fillId="0" borderId="0"/>
    <xf numFmtId="9" fontId="11" fillId="0" borderId="0" applyFont="0" applyFill="0" applyBorder="0" applyAlignment="0" applyProtection="0"/>
    <xf numFmtId="0" fontId="5" fillId="0" borderId="0"/>
    <xf numFmtId="0" fontId="3" fillId="0" borderId="0"/>
    <xf numFmtId="44"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cellStyleXfs>
  <cellXfs count="149">
    <xf numFmtId="0" fontId="0" fillId="0" borderId="0" xfId="0"/>
    <xf numFmtId="0" fontId="7" fillId="0" borderId="0" xfId="0" applyFont="1" applyBorder="1" applyAlignment="1">
      <alignment horizontal="left" vertical="center"/>
    </xf>
    <xf numFmtId="0" fontId="6" fillId="4"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Border="1" applyAlignment="1">
      <alignment horizontal="right"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xf numFmtId="0" fontId="5" fillId="0" borderId="1" xfId="3" quotePrefix="1" applyFont="1" applyFill="1" applyBorder="1" applyAlignment="1">
      <alignment horizontal="left"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9" fontId="5" fillId="0" borderId="1" xfId="2"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 xfId="2" applyNumberFormat="1" applyFont="1" applyFill="1" applyBorder="1" applyAlignment="1">
      <alignment horizontal="center" vertical="center" wrapText="1"/>
    </xf>
    <xf numFmtId="9" fontId="6" fillId="0" borderId="1" xfId="6" applyNumberFormat="1" applyFont="1" applyFill="1" applyBorder="1" applyAlignment="1">
      <alignment horizontal="center" vertical="center"/>
    </xf>
    <xf numFmtId="9" fontId="6" fillId="0" borderId="1" xfId="2" applyNumberFormat="1" applyFont="1" applyFill="1" applyBorder="1" applyAlignment="1">
      <alignment horizontal="center" vertical="center" wrapText="1"/>
    </xf>
    <xf numFmtId="0" fontId="5" fillId="4" borderId="1" xfId="1"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9" fontId="6" fillId="4" borderId="1" xfId="2" applyNumberFormat="1" applyFont="1" applyFill="1" applyBorder="1" applyAlignment="1">
      <alignment horizontal="center" vertical="center" wrapText="1"/>
    </xf>
    <xf numFmtId="9" fontId="6" fillId="4" borderId="1"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5" fillId="4" borderId="0" xfId="0" applyFont="1" applyFill="1" applyAlignment="1">
      <alignment vertical="center"/>
    </xf>
    <xf numFmtId="0" fontId="5" fillId="4" borderId="1" xfId="1" applyFont="1" applyFill="1" applyBorder="1" applyAlignment="1">
      <alignment vertical="center" wrapText="1"/>
    </xf>
    <xf numFmtId="0" fontId="5" fillId="4" borderId="1" xfId="1" applyFont="1" applyFill="1" applyBorder="1" applyAlignment="1">
      <alignment horizontal="center" vertical="center" wrapText="1"/>
    </xf>
    <xf numFmtId="0" fontId="5" fillId="4" borderId="1" xfId="0" applyFont="1" applyFill="1" applyBorder="1" applyAlignment="1">
      <alignment vertical="center" wrapText="1"/>
    </xf>
    <xf numFmtId="0" fontId="15" fillId="7" borderId="0" xfId="0" applyFont="1" applyFill="1" applyAlignment="1">
      <alignment horizontal="center" vertical="center"/>
    </xf>
    <xf numFmtId="9" fontId="6" fillId="0" borderId="1" xfId="2" applyFont="1" applyFill="1" applyBorder="1" applyAlignment="1">
      <alignment horizontal="center" vertical="center"/>
    </xf>
    <xf numFmtId="9" fontId="6" fillId="0" borderId="1" xfId="2" applyNumberFormat="1" applyFont="1" applyFill="1" applyBorder="1" applyAlignment="1">
      <alignment horizontal="center" vertical="center"/>
    </xf>
    <xf numFmtId="9" fontId="5" fillId="0" borderId="1" xfId="6" applyFont="1" applyFill="1" applyBorder="1" applyAlignment="1">
      <alignment horizontal="center" vertical="center" wrapText="1"/>
    </xf>
    <xf numFmtId="9" fontId="6" fillId="5" borderId="1" xfId="2"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0" fontId="5" fillId="0" borderId="1" xfId="3" quotePrefix="1" applyFont="1" applyFill="1" applyBorder="1" applyAlignment="1">
      <alignment horizontal="justify" vertical="justify" wrapText="1"/>
    </xf>
    <xf numFmtId="0" fontId="5" fillId="0" borderId="1" xfId="3" applyFont="1" applyFill="1" applyBorder="1" applyAlignment="1">
      <alignment horizontal="left" vertical="center" wrapText="1"/>
    </xf>
    <xf numFmtId="9" fontId="5" fillId="0" borderId="1" xfId="6" applyNumberFormat="1" applyFont="1" applyFill="1" applyBorder="1" applyAlignment="1">
      <alignment horizontal="center" vertical="center" wrapText="1"/>
    </xf>
    <xf numFmtId="0" fontId="5" fillId="0" borderId="1" xfId="0" quotePrefix="1" applyFont="1" applyFill="1" applyBorder="1" applyAlignment="1">
      <alignment horizontal="left" vertical="center" wrapText="1"/>
    </xf>
    <xf numFmtId="0" fontId="5" fillId="0" borderId="1" xfId="0" applyFont="1" applyFill="1" applyBorder="1" applyAlignment="1">
      <alignment vertical="center" wrapText="1"/>
    </xf>
    <xf numFmtId="164" fontId="5" fillId="4" borderId="1" xfId="0" applyNumberFormat="1" applyFont="1" applyFill="1" applyBorder="1" applyAlignment="1">
      <alignment horizontal="center" vertical="center" wrapText="1"/>
    </xf>
    <xf numFmtId="164" fontId="5" fillId="4" borderId="1" xfId="1" applyNumberFormat="1" applyFont="1" applyFill="1" applyBorder="1" applyAlignment="1">
      <alignment horizontal="center" vertical="center" wrapText="1"/>
    </xf>
    <xf numFmtId="10" fontId="6" fillId="4" borderId="1" xfId="2"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9" fontId="16" fillId="4" borderId="1" xfId="2" applyNumberFormat="1" applyFont="1" applyFill="1" applyBorder="1" applyAlignment="1">
      <alignment horizontal="center" vertical="center" wrapText="1"/>
    </xf>
    <xf numFmtId="9" fontId="6" fillId="9" borderId="1" xfId="2" applyNumberFormat="1" applyFont="1" applyFill="1" applyBorder="1" applyAlignment="1">
      <alignment horizontal="center" vertical="center" wrapText="1"/>
    </xf>
    <xf numFmtId="9" fontId="6" fillId="3" borderId="1" xfId="2" applyNumberFormat="1" applyFont="1" applyFill="1" applyBorder="1" applyAlignment="1">
      <alignment horizontal="center" vertical="center" wrapText="1"/>
    </xf>
    <xf numFmtId="9" fontId="5" fillId="3" borderId="1" xfId="2" applyNumberFormat="1" applyFont="1" applyFill="1" applyBorder="1" applyAlignment="1">
      <alignment horizontal="center" vertical="center" wrapText="1"/>
    </xf>
    <xf numFmtId="9" fontId="5" fillId="3" borderId="1" xfId="2" applyFont="1" applyFill="1" applyBorder="1" applyAlignment="1">
      <alignment horizontal="center" vertical="center" wrapText="1"/>
    </xf>
    <xf numFmtId="9" fontId="5" fillId="3" borderId="1" xfId="6" applyNumberFormat="1" applyFont="1" applyFill="1" applyBorder="1" applyAlignment="1">
      <alignment horizontal="center" vertical="center" wrapText="1"/>
    </xf>
    <xf numFmtId="9" fontId="5" fillId="3" borderId="1" xfId="6"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9" fontId="5" fillId="9" borderId="1" xfId="0" applyNumberFormat="1" applyFont="1" applyFill="1" applyBorder="1" applyAlignment="1">
      <alignment horizontal="center" vertical="center" wrapText="1"/>
    </xf>
    <xf numFmtId="9" fontId="5" fillId="9" borderId="1" xfId="6"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0" fontId="5" fillId="0" borderId="1" xfId="0" quotePrefix="1" applyFont="1" applyBorder="1" applyAlignment="1">
      <alignment horizontal="left" vertical="center" wrapText="1"/>
    </xf>
    <xf numFmtId="0" fontId="6" fillId="0" borderId="1" xfId="0" applyFont="1" applyFill="1" applyBorder="1" applyAlignment="1">
      <alignment horizontal="left" vertical="center" wrapText="1"/>
    </xf>
    <xf numFmtId="9" fontId="6" fillId="8" borderId="1" xfId="2" applyNumberFormat="1" applyFont="1" applyFill="1" applyBorder="1" applyAlignment="1">
      <alignment horizontal="center" vertical="center"/>
    </xf>
    <xf numFmtId="0" fontId="5" fillId="8" borderId="1" xfId="0" quotePrefix="1" applyFont="1" applyFill="1" applyBorder="1" applyAlignment="1">
      <alignment horizontal="left" vertical="center" wrapText="1"/>
    </xf>
    <xf numFmtId="0" fontId="5" fillId="8" borderId="1" xfId="0" applyFont="1" applyFill="1" applyBorder="1" applyAlignment="1">
      <alignment horizontal="left" vertical="center" wrapText="1"/>
    </xf>
    <xf numFmtId="164" fontId="5" fillId="9"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5" fillId="0" borderId="1" xfId="1" applyFont="1" applyFill="1" applyBorder="1" applyAlignment="1">
      <alignment vertical="center" wrapText="1"/>
    </xf>
    <xf numFmtId="9" fontId="6" fillId="5"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5" fillId="0" borderId="0" xfId="0" applyFont="1" applyAlignment="1">
      <alignment vertical="center" wrapText="1"/>
    </xf>
    <xf numFmtId="0" fontId="6"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8" xfId="0" applyFont="1" applyFill="1" applyBorder="1" applyAlignment="1">
      <alignment vertical="center"/>
    </xf>
    <xf numFmtId="0" fontId="6" fillId="0" borderId="1" xfId="0" applyFont="1" applyBorder="1" applyAlignment="1">
      <alignment wrapText="1"/>
    </xf>
    <xf numFmtId="9" fontId="6" fillId="0" borderId="3" xfId="6" applyNumberFormat="1" applyFont="1" applyFill="1" applyBorder="1" applyAlignment="1">
      <alignment horizontal="center" vertical="center"/>
    </xf>
    <xf numFmtId="0" fontId="5" fillId="0" borderId="0" xfId="0" applyFont="1" applyFill="1" applyAlignment="1">
      <alignment wrapText="1"/>
    </xf>
    <xf numFmtId="0" fontId="5" fillId="0" borderId="1" xfId="3" quotePrefix="1" applyFont="1" applyFill="1" applyBorder="1" applyAlignment="1">
      <alignment horizontal="justify" vertical="center" wrapText="1"/>
    </xf>
    <xf numFmtId="165" fontId="6" fillId="4" borderId="1" xfId="2"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5"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9" fontId="6" fillId="5" borderId="2"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6" borderId="1" xfId="0" applyFont="1" applyFill="1" applyBorder="1" applyAlignment="1">
      <alignment horizontal="center" vertical="center"/>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5" fillId="0" borderId="1" xfId="1" applyFont="1" applyFill="1" applyBorder="1" applyAlignment="1">
      <alignment vertical="center" wrapText="1"/>
    </xf>
    <xf numFmtId="0" fontId="5" fillId="0" borderId="1" xfId="1" applyFont="1" applyFill="1" applyBorder="1" applyAlignment="1">
      <alignment horizontal="center" vertical="center" wrapText="1"/>
    </xf>
    <xf numFmtId="0" fontId="6" fillId="5" borderId="2" xfId="0" applyFont="1" applyFill="1" applyBorder="1" applyAlignment="1">
      <alignment horizontal="center" vertical="center" wrapText="1"/>
    </xf>
    <xf numFmtId="164" fontId="5" fillId="9" borderId="2" xfId="0" applyNumberFormat="1" applyFont="1" applyFill="1" applyBorder="1" applyAlignment="1">
      <alignment horizontal="center" vertical="center" wrapText="1"/>
    </xf>
    <xf numFmtId="164" fontId="5" fillId="9" borderId="3" xfId="0" applyNumberFormat="1" applyFont="1" applyFill="1" applyBorder="1" applyAlignment="1">
      <alignment horizontal="center" vertical="center" wrapText="1"/>
    </xf>
    <xf numFmtId="164" fontId="5" fillId="9" borderId="4" xfId="0" applyNumberFormat="1" applyFont="1" applyFill="1" applyBorder="1" applyAlignment="1">
      <alignment horizontal="center" vertical="center" wrapText="1"/>
    </xf>
    <xf numFmtId="0" fontId="6" fillId="5" borderId="2" xfId="0" quotePrefix="1" applyFont="1" applyFill="1" applyBorder="1" applyAlignment="1">
      <alignment horizontal="center" vertical="center" wrapText="1"/>
    </xf>
    <xf numFmtId="9" fontId="6" fillId="5" borderId="2" xfId="2" applyFont="1" applyFill="1" applyBorder="1" applyAlignment="1">
      <alignment horizontal="center" vertical="center" wrapText="1"/>
    </xf>
    <xf numFmtId="9" fontId="6" fillId="5" borderId="4" xfId="2" applyFont="1" applyFill="1" applyBorder="1" applyAlignment="1">
      <alignment horizontal="center" vertical="center" wrapText="1"/>
    </xf>
    <xf numFmtId="9" fontId="6" fillId="5" borderId="3" xfId="2"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9" fontId="16" fillId="4" borderId="5" xfId="2" applyNumberFormat="1" applyFont="1" applyFill="1" applyBorder="1" applyAlignment="1">
      <alignment horizontal="center" vertical="center" wrapText="1"/>
    </xf>
    <xf numFmtId="9" fontId="16" fillId="4" borderId="6" xfId="2" applyNumberFormat="1" applyFont="1" applyFill="1" applyBorder="1" applyAlignment="1">
      <alignment horizontal="center" vertical="center" wrapText="1"/>
    </xf>
    <xf numFmtId="9" fontId="16" fillId="4" borderId="7" xfId="2" applyNumberFormat="1" applyFont="1" applyFill="1" applyBorder="1" applyAlignment="1">
      <alignment horizontal="center" vertical="center" wrapText="1"/>
    </xf>
    <xf numFmtId="9" fontId="6" fillId="4" borderId="5" xfId="2" applyNumberFormat="1" applyFont="1" applyFill="1" applyBorder="1" applyAlignment="1">
      <alignment horizontal="center" vertical="center" wrapText="1"/>
    </xf>
    <xf numFmtId="9" fontId="6" fillId="4" borderId="6" xfId="2" applyNumberFormat="1" applyFont="1" applyFill="1" applyBorder="1" applyAlignment="1">
      <alignment horizontal="center" vertical="center" wrapText="1"/>
    </xf>
    <xf numFmtId="9" fontId="6" fillId="4" borderId="7" xfId="2" applyNumberFormat="1" applyFont="1" applyFill="1" applyBorder="1" applyAlignment="1">
      <alignment horizontal="center" vertical="center" wrapText="1"/>
    </xf>
    <xf numFmtId="164" fontId="5" fillId="9" borderId="2" xfId="1" applyNumberFormat="1" applyFont="1" applyFill="1" applyBorder="1" applyAlignment="1">
      <alignment horizontal="center" vertical="center" wrapText="1"/>
    </xf>
    <xf numFmtId="164" fontId="5" fillId="9" borderId="4" xfId="1" applyNumberFormat="1" applyFont="1" applyFill="1" applyBorder="1" applyAlignment="1">
      <alignment horizontal="center" vertical="center" wrapText="1"/>
    </xf>
    <xf numFmtId="164" fontId="5" fillId="9" borderId="3" xfId="1" applyNumberFormat="1" applyFont="1" applyFill="1" applyBorder="1" applyAlignment="1">
      <alignment horizontal="center" vertical="center" wrapText="1"/>
    </xf>
    <xf numFmtId="9" fontId="6" fillId="0" borderId="5" xfId="2" applyNumberFormat="1" applyFont="1" applyFill="1" applyBorder="1" applyAlignment="1">
      <alignment horizontal="center" vertical="center"/>
    </xf>
    <xf numFmtId="9" fontId="6" fillId="0" borderId="6" xfId="2" applyNumberFormat="1" applyFont="1" applyFill="1" applyBorder="1" applyAlignment="1">
      <alignment horizontal="center" vertical="center"/>
    </xf>
    <xf numFmtId="9" fontId="6" fillId="0" borderId="7" xfId="2" applyNumberFormat="1" applyFont="1" applyFill="1" applyBorder="1" applyAlignment="1">
      <alignment horizontal="center" vertical="center"/>
    </xf>
    <xf numFmtId="10" fontId="6" fillId="5"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164" fontId="5" fillId="3" borderId="2" xfId="1" applyNumberFormat="1" applyFont="1" applyFill="1" applyBorder="1" applyAlignment="1">
      <alignment horizontal="center" vertical="center" wrapText="1"/>
    </xf>
    <xf numFmtId="164" fontId="5" fillId="3" borderId="4" xfId="1" applyNumberFormat="1" applyFont="1" applyFill="1" applyBorder="1" applyAlignment="1">
      <alignment horizontal="center" vertical="center" wrapText="1"/>
    </xf>
    <xf numFmtId="164" fontId="5" fillId="3" borderId="3" xfId="1"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3" xfId="1" applyFont="1" applyFill="1" applyBorder="1" applyAlignment="1">
      <alignment horizontal="center" vertical="center" wrapText="1"/>
    </xf>
  </cellXfs>
  <cellStyles count="13">
    <cellStyle name="Moneda 2" xfId="5"/>
    <cellStyle name="Normal" xfId="0" builtinId="0"/>
    <cellStyle name="Normal 2" xfId="1"/>
    <cellStyle name="Normal 2 2" xfId="4"/>
    <cellStyle name="Normal 2 2 2" xfId="8"/>
    <cellStyle name="Normal 2 2 2 2" xfId="12"/>
    <cellStyle name="Normal 2 2 3" xfId="10"/>
    <cellStyle name="Normal 2 3" xfId="7"/>
    <cellStyle name="Normal 2 3 2" xfId="11"/>
    <cellStyle name="Normal 2 4" xfId="9"/>
    <cellStyle name="Normal 3" xfId="3"/>
    <cellStyle name="Porcentaje" xfId="2" builtinId="5"/>
    <cellStyle name="Porcentaje 2" xfId="6"/>
  </cellStyles>
  <dxfs count="0"/>
  <tableStyles count="0" defaultTableStyle="TableStyleMedium9" defaultPivotStyle="PivotStyleLight16"/>
  <colors>
    <mruColors>
      <color rgb="FF000099"/>
      <color rgb="FFB7B7FF"/>
      <color rgb="FF6666FF"/>
      <color rgb="FF99FF99"/>
      <color rgb="FFFFFF66"/>
      <color rgb="FF006600"/>
      <color rgb="FF99FF66"/>
      <color rgb="FF276B7B"/>
      <color rgb="FF36331E"/>
      <color rgb="FFB48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402118</xdr:colOff>
      <xdr:row>4</xdr:row>
      <xdr:rowOff>70114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57036" cy="7059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9"/>
  <sheetViews>
    <sheetView tabSelected="1" topLeftCell="B7" zoomScale="80" zoomScaleNormal="80" workbookViewId="0">
      <pane xSplit="1" ySplit="1" topLeftCell="G23" activePane="bottomRight" state="frozen"/>
      <selection activeCell="B7" sqref="B7"/>
      <selection pane="topRight" activeCell="C7" sqref="C7"/>
      <selection pane="bottomLeft" activeCell="B8" sqref="B8"/>
      <selection pane="bottomRight" activeCell="N14" sqref="N14:N15"/>
    </sheetView>
  </sheetViews>
  <sheetFormatPr baseColWidth="10" defaultColWidth="11.42578125" defaultRowHeight="12.75" x14ac:dyDescent="0.2"/>
  <cols>
    <col min="1" max="1" width="18.7109375" style="9" customWidth="1"/>
    <col min="2" max="2" width="18.7109375" style="5" customWidth="1"/>
    <col min="3" max="3" width="18.7109375" style="3" customWidth="1"/>
    <col min="4" max="4" width="34" style="5" customWidth="1"/>
    <col min="5" max="5" width="25.5703125" style="9" customWidth="1"/>
    <col min="6" max="12" width="8" style="4" customWidth="1"/>
    <col min="13" max="13" width="10.5703125" style="4" customWidth="1"/>
    <col min="14" max="14" width="18" style="5" customWidth="1"/>
    <col min="15" max="17" width="12" style="4" customWidth="1"/>
    <col min="18" max="18" width="28.7109375" style="4" customWidth="1"/>
    <col min="19" max="20" width="17.7109375" style="4" customWidth="1"/>
    <col min="21" max="21" width="18" style="5" customWidth="1"/>
    <col min="22" max="24" width="12" style="4" customWidth="1"/>
    <col min="25" max="25" width="28.7109375" style="4" customWidth="1"/>
    <col min="26" max="27" width="17.7109375" style="4" customWidth="1"/>
    <col min="28" max="28" width="15.7109375" style="4" customWidth="1"/>
    <col min="29" max="30" width="20.140625" style="4" customWidth="1"/>
    <col min="31" max="31" width="11.42578125" style="4" customWidth="1"/>
    <col min="32" max="33" width="20.140625" style="4" customWidth="1"/>
    <col min="34" max="34" width="11.42578125" style="4"/>
    <col min="35" max="36" width="22.7109375" style="4" customWidth="1"/>
    <col min="37" max="16384" width="11.42578125" style="4"/>
  </cols>
  <sheetData>
    <row r="1" spans="1:36" ht="11.25" customHeight="1" x14ac:dyDescent="0.2">
      <c r="A1" s="74"/>
      <c r="B1" s="9"/>
      <c r="C1" s="4"/>
      <c r="D1" s="9"/>
      <c r="G1" s="75"/>
      <c r="H1" s="75"/>
      <c r="I1" s="75"/>
      <c r="J1" s="75"/>
      <c r="K1" s="75"/>
      <c r="L1" s="75"/>
      <c r="M1" s="76" t="s">
        <v>25</v>
      </c>
      <c r="N1" s="130" t="s">
        <v>333</v>
      </c>
      <c r="O1" s="130"/>
      <c r="P1" s="130"/>
      <c r="Q1" s="130"/>
      <c r="R1" s="130"/>
      <c r="S1" s="130"/>
      <c r="T1" s="130"/>
      <c r="U1" s="130"/>
      <c r="V1" s="130"/>
      <c r="W1" s="130"/>
      <c r="X1" s="130"/>
      <c r="Y1" s="130"/>
      <c r="Z1" s="130"/>
      <c r="AA1" s="130"/>
      <c r="AB1" s="130" t="s">
        <v>333</v>
      </c>
      <c r="AC1" s="130"/>
      <c r="AD1" s="130"/>
      <c r="AE1" s="130"/>
      <c r="AF1" s="130"/>
      <c r="AG1" s="130"/>
      <c r="AH1" s="130"/>
      <c r="AI1" s="130"/>
      <c r="AJ1" s="130"/>
    </row>
    <row r="2" spans="1:36" x14ac:dyDescent="0.2">
      <c r="A2" s="74"/>
      <c r="B2" s="132" t="s">
        <v>1</v>
      </c>
      <c r="C2" s="132"/>
      <c r="D2" s="132"/>
      <c r="E2" s="132"/>
      <c r="F2" s="132"/>
      <c r="G2" s="132"/>
      <c r="H2" s="132"/>
      <c r="I2" s="132"/>
      <c r="J2" s="132"/>
      <c r="K2" s="132"/>
      <c r="L2" s="7"/>
      <c r="M2" s="76" t="s">
        <v>0</v>
      </c>
      <c r="N2" s="130"/>
      <c r="O2" s="130"/>
      <c r="P2" s="130"/>
      <c r="Q2" s="130"/>
      <c r="R2" s="130"/>
      <c r="S2" s="130"/>
      <c r="T2" s="130"/>
      <c r="U2" s="130"/>
      <c r="V2" s="130"/>
      <c r="W2" s="130"/>
      <c r="X2" s="130"/>
      <c r="Y2" s="130"/>
      <c r="Z2" s="130"/>
      <c r="AA2" s="130"/>
      <c r="AB2" s="130"/>
      <c r="AC2" s="130"/>
      <c r="AD2" s="130"/>
      <c r="AE2" s="130"/>
      <c r="AF2" s="130"/>
      <c r="AG2" s="130"/>
      <c r="AH2" s="130"/>
      <c r="AI2" s="130"/>
      <c r="AJ2" s="130"/>
    </row>
    <row r="3" spans="1:36" ht="12.75" customHeight="1" x14ac:dyDescent="0.2">
      <c r="A3" s="74"/>
      <c r="B3" s="6"/>
      <c r="D3" s="6"/>
      <c r="E3" s="6"/>
      <c r="F3" s="75"/>
      <c r="G3" s="75"/>
      <c r="H3" s="75"/>
      <c r="I3" s="75"/>
      <c r="J3" s="75"/>
      <c r="K3" s="75"/>
      <c r="L3" s="75"/>
      <c r="M3" s="75"/>
      <c r="N3" s="130"/>
      <c r="O3" s="130"/>
      <c r="P3" s="130"/>
      <c r="Q3" s="130"/>
      <c r="R3" s="130"/>
      <c r="S3" s="130"/>
      <c r="T3" s="130"/>
      <c r="U3" s="130"/>
      <c r="V3" s="130"/>
      <c r="W3" s="130"/>
      <c r="X3" s="130"/>
      <c r="Y3" s="130"/>
      <c r="Z3" s="130"/>
      <c r="AA3" s="130"/>
      <c r="AB3" s="130"/>
      <c r="AC3" s="130"/>
      <c r="AD3" s="130"/>
      <c r="AE3" s="130"/>
      <c r="AF3" s="130"/>
      <c r="AG3" s="130"/>
      <c r="AH3" s="130"/>
      <c r="AI3" s="130"/>
      <c r="AJ3" s="130"/>
    </row>
    <row r="4" spans="1:36" s="7" customFormat="1" ht="12.75" customHeight="1" x14ac:dyDescent="0.2">
      <c r="B4" s="8"/>
      <c r="C4" s="1" t="s">
        <v>24</v>
      </c>
      <c r="E4" s="6"/>
      <c r="F4" s="75"/>
      <c r="G4" s="75"/>
      <c r="H4" s="75"/>
      <c r="I4" s="75"/>
      <c r="J4" s="75"/>
      <c r="K4" s="75"/>
      <c r="L4" s="75"/>
      <c r="M4" s="75"/>
      <c r="N4" s="130"/>
      <c r="O4" s="130"/>
      <c r="P4" s="130"/>
      <c r="Q4" s="130"/>
      <c r="R4" s="130"/>
      <c r="S4" s="130"/>
      <c r="T4" s="130"/>
      <c r="U4" s="130"/>
      <c r="V4" s="130"/>
      <c r="W4" s="130"/>
      <c r="X4" s="130"/>
      <c r="Y4" s="130"/>
      <c r="Z4" s="130"/>
      <c r="AA4" s="130"/>
      <c r="AB4" s="130"/>
      <c r="AC4" s="130"/>
      <c r="AD4" s="130"/>
      <c r="AE4" s="130"/>
      <c r="AF4" s="130"/>
      <c r="AG4" s="130"/>
      <c r="AH4" s="130"/>
      <c r="AI4" s="130"/>
      <c r="AJ4" s="130"/>
    </row>
    <row r="5" spans="1:36" ht="12.75" customHeight="1" x14ac:dyDescent="0.2">
      <c r="F5" s="77"/>
      <c r="G5" s="77"/>
      <c r="H5" s="77"/>
      <c r="I5" s="77"/>
      <c r="J5" s="77"/>
      <c r="K5" s="77"/>
      <c r="L5" s="77"/>
      <c r="M5" s="77"/>
      <c r="N5" s="131"/>
      <c r="O5" s="131"/>
      <c r="P5" s="131"/>
      <c r="Q5" s="131"/>
      <c r="R5" s="131"/>
      <c r="S5" s="131"/>
      <c r="T5" s="131"/>
      <c r="U5" s="131"/>
      <c r="V5" s="131"/>
      <c r="W5" s="131"/>
      <c r="X5" s="131"/>
      <c r="Y5" s="131"/>
      <c r="Z5" s="131"/>
      <c r="AA5" s="131"/>
      <c r="AB5" s="131"/>
      <c r="AC5" s="131"/>
      <c r="AD5" s="131"/>
      <c r="AE5" s="131"/>
      <c r="AF5" s="131"/>
      <c r="AG5" s="131"/>
      <c r="AH5" s="131"/>
      <c r="AI5" s="131"/>
      <c r="AJ5" s="131"/>
    </row>
    <row r="6" spans="1:36" ht="24" customHeight="1" x14ac:dyDescent="0.2">
      <c r="A6" s="94" t="s">
        <v>97</v>
      </c>
      <c r="B6" s="94" t="s">
        <v>36</v>
      </c>
      <c r="C6" s="94" t="s">
        <v>37</v>
      </c>
      <c r="D6" s="94" t="s">
        <v>39</v>
      </c>
      <c r="E6" s="94" t="s">
        <v>40</v>
      </c>
      <c r="F6" s="142" t="s">
        <v>202</v>
      </c>
      <c r="G6" s="143"/>
      <c r="H6" s="143"/>
      <c r="I6" s="143"/>
      <c r="J6" s="143"/>
      <c r="K6" s="143"/>
      <c r="L6" s="143"/>
      <c r="M6" s="144"/>
      <c r="N6" s="145" t="s">
        <v>330</v>
      </c>
      <c r="O6" s="103" t="s">
        <v>329</v>
      </c>
      <c r="P6" s="104"/>
      <c r="Q6" s="104"/>
      <c r="R6" s="104"/>
      <c r="S6" s="104"/>
      <c r="T6" s="105"/>
      <c r="U6" s="97" t="s">
        <v>332</v>
      </c>
      <c r="V6" s="133" t="s">
        <v>331</v>
      </c>
      <c r="W6" s="134"/>
      <c r="X6" s="134"/>
      <c r="Y6" s="134"/>
      <c r="Z6" s="134"/>
      <c r="AA6" s="135"/>
      <c r="AB6" s="102" t="s">
        <v>197</v>
      </c>
      <c r="AC6" s="102"/>
      <c r="AD6" s="102"/>
      <c r="AE6" s="102" t="s">
        <v>201</v>
      </c>
      <c r="AF6" s="102"/>
      <c r="AG6" s="102"/>
      <c r="AH6" s="102" t="s">
        <v>196</v>
      </c>
      <c r="AI6" s="102"/>
      <c r="AJ6" s="102"/>
    </row>
    <row r="7" spans="1:36" ht="38.25" x14ac:dyDescent="0.2">
      <c r="A7" s="94"/>
      <c r="B7" s="94"/>
      <c r="C7" s="94"/>
      <c r="D7" s="94"/>
      <c r="E7" s="94"/>
      <c r="F7" s="2">
        <v>2013</v>
      </c>
      <c r="G7" s="2">
        <v>2014</v>
      </c>
      <c r="H7" s="2">
        <v>2015</v>
      </c>
      <c r="I7" s="2">
        <v>2016</v>
      </c>
      <c r="J7" s="2">
        <v>2017</v>
      </c>
      <c r="K7" s="2">
        <v>2018</v>
      </c>
      <c r="L7" s="2">
        <v>2019</v>
      </c>
      <c r="M7" s="2" t="s">
        <v>203</v>
      </c>
      <c r="N7" s="145"/>
      <c r="O7" s="73" t="s">
        <v>156</v>
      </c>
      <c r="P7" s="73" t="s">
        <v>2</v>
      </c>
      <c r="Q7" s="73" t="s">
        <v>157</v>
      </c>
      <c r="R7" s="73" t="s">
        <v>3</v>
      </c>
      <c r="S7" s="73" t="s">
        <v>4</v>
      </c>
      <c r="T7" s="73" t="s">
        <v>5</v>
      </c>
      <c r="U7" s="97"/>
      <c r="V7" s="70" t="s">
        <v>335</v>
      </c>
      <c r="W7" s="70" t="s">
        <v>2</v>
      </c>
      <c r="X7" s="70" t="s">
        <v>157</v>
      </c>
      <c r="Y7" s="70" t="s">
        <v>3</v>
      </c>
      <c r="Z7" s="70" t="s">
        <v>4</v>
      </c>
      <c r="AA7" s="70" t="s">
        <v>5</v>
      </c>
      <c r="AB7" s="12" t="s">
        <v>190</v>
      </c>
      <c r="AC7" s="12" t="s">
        <v>191</v>
      </c>
      <c r="AD7" s="12" t="s">
        <v>192</v>
      </c>
      <c r="AE7" s="12" t="s">
        <v>194</v>
      </c>
      <c r="AF7" s="12" t="s">
        <v>193</v>
      </c>
      <c r="AG7" s="12" t="s">
        <v>195</v>
      </c>
      <c r="AH7" s="12" t="s">
        <v>194</v>
      </c>
      <c r="AI7" s="12" t="s">
        <v>193</v>
      </c>
      <c r="AJ7" s="12" t="s">
        <v>195</v>
      </c>
    </row>
    <row r="8" spans="1:36" ht="178.5" x14ac:dyDescent="0.2">
      <c r="A8" s="89" t="s">
        <v>26</v>
      </c>
      <c r="B8" s="89" t="s">
        <v>11</v>
      </c>
      <c r="C8" s="89" t="s">
        <v>60</v>
      </c>
      <c r="D8" s="68" t="s">
        <v>61</v>
      </c>
      <c r="E8" s="66" t="s">
        <v>98</v>
      </c>
      <c r="F8" s="55">
        <v>0.12</v>
      </c>
      <c r="G8" s="50">
        <v>0.2</v>
      </c>
      <c r="H8" s="17">
        <v>0.12</v>
      </c>
      <c r="I8" s="17">
        <v>0.12</v>
      </c>
      <c r="J8" s="17">
        <v>0.2</v>
      </c>
      <c r="K8" s="17">
        <v>0.12</v>
      </c>
      <c r="L8" s="17">
        <v>0.12</v>
      </c>
      <c r="M8" s="15">
        <f>SUM(F8:L8)</f>
        <v>1</v>
      </c>
      <c r="N8" s="109">
        <v>255697970</v>
      </c>
      <c r="O8" s="48">
        <f>F8</f>
        <v>0.12</v>
      </c>
      <c r="P8" s="34">
        <v>0.12</v>
      </c>
      <c r="Q8" s="34">
        <f>P8/O8</f>
        <v>1</v>
      </c>
      <c r="R8" s="41" t="s">
        <v>324</v>
      </c>
      <c r="S8" s="68" t="s">
        <v>160</v>
      </c>
      <c r="T8" s="68" t="s">
        <v>160</v>
      </c>
      <c r="U8" s="136">
        <v>475538907.50999999</v>
      </c>
      <c r="V8" s="49">
        <f>F8+G8</f>
        <v>0.32</v>
      </c>
      <c r="W8" s="34">
        <f>P8+18%</f>
        <v>0.3</v>
      </c>
      <c r="X8" s="34">
        <f>W8/V8</f>
        <v>0.9375</v>
      </c>
      <c r="Y8" s="41" t="s">
        <v>372</v>
      </c>
      <c r="Z8" s="68" t="s">
        <v>341</v>
      </c>
      <c r="AA8" s="68" t="s">
        <v>342</v>
      </c>
      <c r="AB8" s="90" t="s">
        <v>199</v>
      </c>
      <c r="AC8" s="95" t="s">
        <v>215</v>
      </c>
      <c r="AD8" s="95" t="s">
        <v>217</v>
      </c>
      <c r="AE8" s="108">
        <v>71</v>
      </c>
      <c r="AF8" s="95" t="s">
        <v>233</v>
      </c>
      <c r="AG8" s="95" t="s">
        <v>232</v>
      </c>
      <c r="AH8" s="108">
        <v>1391.43</v>
      </c>
      <c r="AI8" s="95" t="s">
        <v>477</v>
      </c>
      <c r="AJ8" s="95" t="s">
        <v>160</v>
      </c>
    </row>
    <row r="9" spans="1:36" ht="153" x14ac:dyDescent="0.2">
      <c r="A9" s="89"/>
      <c r="B9" s="89"/>
      <c r="C9" s="89"/>
      <c r="D9" s="68" t="s">
        <v>43</v>
      </c>
      <c r="E9" s="66" t="s">
        <v>99</v>
      </c>
      <c r="F9" s="55">
        <v>0</v>
      </c>
      <c r="G9" s="50">
        <v>0.2</v>
      </c>
      <c r="H9" s="17">
        <v>0.15</v>
      </c>
      <c r="I9" s="17">
        <v>0.15</v>
      </c>
      <c r="J9" s="17">
        <v>0.2</v>
      </c>
      <c r="K9" s="17">
        <v>0.15</v>
      </c>
      <c r="L9" s="17">
        <v>0.15</v>
      </c>
      <c r="M9" s="15">
        <f t="shared" ref="M9:M10" si="0">SUM(F9:L9)</f>
        <v>1</v>
      </c>
      <c r="N9" s="111"/>
      <c r="O9" s="48">
        <f t="shared" ref="O9:O74" si="1">F9</f>
        <v>0</v>
      </c>
      <c r="P9" s="34">
        <v>0</v>
      </c>
      <c r="Q9" s="34">
        <v>1</v>
      </c>
      <c r="R9" s="68" t="s">
        <v>323</v>
      </c>
      <c r="S9" s="68" t="s">
        <v>160</v>
      </c>
      <c r="T9" s="68" t="s">
        <v>160</v>
      </c>
      <c r="U9" s="137"/>
      <c r="V9" s="49">
        <f t="shared" ref="V9:V73" si="2">F9+G9</f>
        <v>0.2</v>
      </c>
      <c r="W9" s="34">
        <v>0.15</v>
      </c>
      <c r="X9" s="34">
        <f>W9/V9</f>
        <v>0.74999999999999989</v>
      </c>
      <c r="Y9" s="41" t="s">
        <v>353</v>
      </c>
      <c r="Z9" s="68" t="s">
        <v>343</v>
      </c>
      <c r="AA9" s="68" t="s">
        <v>344</v>
      </c>
      <c r="AB9" s="92"/>
      <c r="AC9" s="96"/>
      <c r="AD9" s="96"/>
      <c r="AE9" s="100"/>
      <c r="AF9" s="96"/>
      <c r="AG9" s="96"/>
      <c r="AH9" s="100"/>
      <c r="AI9" s="96"/>
      <c r="AJ9" s="96"/>
    </row>
    <row r="10" spans="1:36" ht="102" x14ac:dyDescent="0.2">
      <c r="A10" s="89"/>
      <c r="B10" s="89"/>
      <c r="C10" s="89"/>
      <c r="D10" s="68" t="s">
        <v>72</v>
      </c>
      <c r="E10" s="66" t="s">
        <v>100</v>
      </c>
      <c r="F10" s="55">
        <v>0.12</v>
      </c>
      <c r="G10" s="50">
        <v>0.2</v>
      </c>
      <c r="H10" s="17">
        <v>0.12</v>
      </c>
      <c r="I10" s="17">
        <v>0.12</v>
      </c>
      <c r="J10" s="17">
        <v>0.2</v>
      </c>
      <c r="K10" s="17">
        <v>0.12</v>
      </c>
      <c r="L10" s="17">
        <v>0.12</v>
      </c>
      <c r="M10" s="15">
        <f t="shared" si="0"/>
        <v>1</v>
      </c>
      <c r="N10" s="111"/>
      <c r="O10" s="48">
        <f t="shared" si="1"/>
        <v>0.12</v>
      </c>
      <c r="P10" s="34">
        <v>0.12</v>
      </c>
      <c r="Q10" s="34">
        <f>P10/O10</f>
        <v>1</v>
      </c>
      <c r="R10" s="68" t="s">
        <v>325</v>
      </c>
      <c r="S10" s="68" t="s">
        <v>160</v>
      </c>
      <c r="T10" s="68" t="s">
        <v>160</v>
      </c>
      <c r="U10" s="137"/>
      <c r="V10" s="49">
        <f t="shared" si="2"/>
        <v>0.32</v>
      </c>
      <c r="W10" s="34">
        <f>+P10+20%</f>
        <v>0.32</v>
      </c>
      <c r="X10" s="34">
        <f>W10/V10</f>
        <v>1</v>
      </c>
      <c r="Y10" s="68" t="s">
        <v>345</v>
      </c>
      <c r="Z10" s="68" t="s">
        <v>346</v>
      </c>
      <c r="AA10" s="68" t="s">
        <v>347</v>
      </c>
      <c r="AB10" s="90" t="s">
        <v>199</v>
      </c>
      <c r="AC10" s="95" t="s">
        <v>216</v>
      </c>
      <c r="AD10" s="95" t="s">
        <v>218</v>
      </c>
      <c r="AE10" s="108">
        <v>5</v>
      </c>
      <c r="AF10" s="95" t="s">
        <v>350</v>
      </c>
      <c r="AG10" s="95" t="s">
        <v>160</v>
      </c>
      <c r="AH10" s="108">
        <v>4</v>
      </c>
      <c r="AI10" s="95" t="s">
        <v>351</v>
      </c>
      <c r="AJ10" s="95" t="s">
        <v>160</v>
      </c>
    </row>
    <row r="11" spans="1:36" ht="165.75" x14ac:dyDescent="0.2">
      <c r="A11" s="89"/>
      <c r="B11" s="89"/>
      <c r="C11" s="89"/>
      <c r="D11" s="68" t="s">
        <v>41</v>
      </c>
      <c r="E11" s="66" t="s">
        <v>101</v>
      </c>
      <c r="F11" s="55">
        <f>100%/7</f>
        <v>0.14285714285714285</v>
      </c>
      <c r="G11" s="50">
        <f>F11</f>
        <v>0.14285714285714285</v>
      </c>
      <c r="H11" s="17">
        <f>F11</f>
        <v>0.14285714285714285</v>
      </c>
      <c r="I11" s="17">
        <f>F11</f>
        <v>0.14285714285714285</v>
      </c>
      <c r="J11" s="17">
        <f>F11</f>
        <v>0.14285714285714285</v>
      </c>
      <c r="K11" s="17">
        <f>F11</f>
        <v>0.14285714285714285</v>
      </c>
      <c r="L11" s="17">
        <f>F11</f>
        <v>0.14285714285714285</v>
      </c>
      <c r="M11" s="15">
        <f>SUM(F11:L11)</f>
        <v>0.99999999999999978</v>
      </c>
      <c r="N11" s="111"/>
      <c r="O11" s="48">
        <f t="shared" si="1"/>
        <v>0.14285714285714285</v>
      </c>
      <c r="P11" s="34">
        <v>0.1</v>
      </c>
      <c r="Q11" s="34">
        <f t="shared" ref="Q11:Q78" si="3">P11/O11</f>
        <v>0.70000000000000007</v>
      </c>
      <c r="R11" s="68" t="s">
        <v>325</v>
      </c>
      <c r="S11" s="68" t="s">
        <v>160</v>
      </c>
      <c r="T11" s="68" t="s">
        <v>160</v>
      </c>
      <c r="U11" s="137"/>
      <c r="V11" s="49">
        <f t="shared" si="2"/>
        <v>0.2857142857142857</v>
      </c>
      <c r="W11" s="34">
        <v>0.2</v>
      </c>
      <c r="X11" s="34">
        <f t="shared" ref="X11" si="4">W11/V11</f>
        <v>0.70000000000000007</v>
      </c>
      <c r="Y11" s="68" t="s">
        <v>383</v>
      </c>
      <c r="Z11" s="68" t="s">
        <v>385</v>
      </c>
      <c r="AA11" s="68" t="s">
        <v>384</v>
      </c>
      <c r="AB11" s="91"/>
      <c r="AC11" s="101"/>
      <c r="AD11" s="101"/>
      <c r="AE11" s="99"/>
      <c r="AF11" s="101"/>
      <c r="AG11" s="101"/>
      <c r="AH11" s="99"/>
      <c r="AI11" s="101"/>
      <c r="AJ11" s="101"/>
    </row>
    <row r="12" spans="1:36" ht="114.75" x14ac:dyDescent="0.2">
      <c r="A12" s="89"/>
      <c r="B12" s="89"/>
      <c r="C12" s="89"/>
      <c r="D12" s="68" t="s">
        <v>42</v>
      </c>
      <c r="E12" s="66" t="s">
        <v>102</v>
      </c>
      <c r="F12" s="55">
        <v>0.12</v>
      </c>
      <c r="G12" s="50">
        <v>0.2</v>
      </c>
      <c r="H12" s="17">
        <v>0.12</v>
      </c>
      <c r="I12" s="17">
        <v>0.12</v>
      </c>
      <c r="J12" s="17">
        <v>0.2</v>
      </c>
      <c r="K12" s="17">
        <v>0.12</v>
      </c>
      <c r="L12" s="17">
        <v>0.12</v>
      </c>
      <c r="M12" s="15">
        <f t="shared" ref="M12" si="5">SUM(F12:L12)</f>
        <v>1</v>
      </c>
      <c r="N12" s="110"/>
      <c r="O12" s="48">
        <f t="shared" si="1"/>
        <v>0.12</v>
      </c>
      <c r="P12" s="34">
        <v>0.12</v>
      </c>
      <c r="Q12" s="34">
        <f t="shared" si="3"/>
        <v>1</v>
      </c>
      <c r="R12" s="68" t="s">
        <v>325</v>
      </c>
      <c r="S12" s="68" t="s">
        <v>160</v>
      </c>
      <c r="T12" s="68" t="s">
        <v>160</v>
      </c>
      <c r="U12" s="138"/>
      <c r="V12" s="49">
        <f t="shared" si="2"/>
        <v>0.32</v>
      </c>
      <c r="W12" s="34">
        <f>+P12+18%</f>
        <v>0.3</v>
      </c>
      <c r="X12" s="34">
        <f>W12/V12</f>
        <v>0.9375</v>
      </c>
      <c r="Y12" s="68" t="s">
        <v>348</v>
      </c>
      <c r="Z12" s="68" t="s">
        <v>349</v>
      </c>
      <c r="AA12" s="68" t="s">
        <v>160</v>
      </c>
      <c r="AB12" s="92"/>
      <c r="AC12" s="96"/>
      <c r="AD12" s="96"/>
      <c r="AE12" s="100"/>
      <c r="AF12" s="96"/>
      <c r="AG12" s="96"/>
      <c r="AH12" s="100"/>
      <c r="AI12" s="96"/>
      <c r="AJ12" s="96"/>
    </row>
    <row r="13" spans="1:36" s="28" customFormat="1" x14ac:dyDescent="0.2">
      <c r="A13" s="20"/>
      <c r="B13" s="20"/>
      <c r="C13" s="20"/>
      <c r="D13" s="21"/>
      <c r="E13" s="22"/>
      <c r="F13" s="23">
        <f t="shared" ref="F13:L13" si="6">AVERAGE(F8:F12)</f>
        <v>0.10057142857142858</v>
      </c>
      <c r="G13" s="23">
        <f t="shared" si="6"/>
        <v>0.18857142857142856</v>
      </c>
      <c r="H13" s="23">
        <f t="shared" si="6"/>
        <v>0.13057142857142859</v>
      </c>
      <c r="I13" s="23">
        <f t="shared" si="6"/>
        <v>0.13057142857142859</v>
      </c>
      <c r="J13" s="23">
        <f t="shared" si="6"/>
        <v>0.18857142857142856</v>
      </c>
      <c r="K13" s="23">
        <f t="shared" si="6"/>
        <v>0.13057142857142859</v>
      </c>
      <c r="L13" s="23">
        <f t="shared" si="6"/>
        <v>0.13057142857142859</v>
      </c>
      <c r="M13" s="23">
        <f>AVERAGE(M8:M12)</f>
        <v>1</v>
      </c>
      <c r="N13" s="43"/>
      <c r="O13" s="23">
        <f t="shared" si="1"/>
        <v>0.10057142857142858</v>
      </c>
      <c r="P13" s="23">
        <f t="shared" ref="P13:Q13" si="7">AVERAGE(P8:P12)</f>
        <v>9.1999999999999998E-2</v>
      </c>
      <c r="Q13" s="23">
        <f t="shared" si="7"/>
        <v>0.94000000000000006</v>
      </c>
      <c r="R13" s="23"/>
      <c r="S13" s="23"/>
      <c r="T13" s="23"/>
      <c r="U13" s="43"/>
      <c r="V13" s="23">
        <f>F13+G13</f>
        <v>0.28914285714285715</v>
      </c>
      <c r="W13" s="23">
        <f>AVERAGE(W8:W12)</f>
        <v>0.254</v>
      </c>
      <c r="X13" s="45">
        <f>AVERAGE(X8:X12)</f>
        <v>0.86499999999999999</v>
      </c>
      <c r="Y13" s="47"/>
      <c r="Z13" s="47"/>
      <c r="AA13" s="47"/>
      <c r="AB13" s="25"/>
      <c r="AC13" s="26"/>
      <c r="AD13" s="26"/>
      <c r="AE13" s="27"/>
      <c r="AF13" s="26"/>
      <c r="AG13" s="26"/>
      <c r="AH13" s="27"/>
      <c r="AI13" s="25"/>
      <c r="AJ13" s="25"/>
    </row>
    <row r="14" spans="1:36" ht="87" customHeight="1" x14ac:dyDescent="0.2">
      <c r="A14" s="89" t="s">
        <v>32</v>
      </c>
      <c r="B14" s="107" t="s">
        <v>6</v>
      </c>
      <c r="C14" s="106" t="s">
        <v>144</v>
      </c>
      <c r="D14" s="42" t="s">
        <v>69</v>
      </c>
      <c r="E14" s="66" t="s">
        <v>103</v>
      </c>
      <c r="F14" s="55">
        <v>0.25</v>
      </c>
      <c r="G14" s="51">
        <f>3/12</f>
        <v>0.25</v>
      </c>
      <c r="H14" s="14">
        <v>8.3333333333333329E-2</v>
      </c>
      <c r="I14" s="14">
        <f>2/12</f>
        <v>0.16666666666666666</v>
      </c>
      <c r="J14" s="14">
        <f>1/12</f>
        <v>8.3333333333333329E-2</v>
      </c>
      <c r="K14" s="14">
        <v>0</v>
      </c>
      <c r="L14" s="14">
        <f>2/12</f>
        <v>0.16666666666666666</v>
      </c>
      <c r="M14" s="15">
        <f>SUM(F14:L14)</f>
        <v>1</v>
      </c>
      <c r="N14" s="109">
        <v>8570512606.3100004</v>
      </c>
      <c r="O14" s="48">
        <f t="shared" si="1"/>
        <v>0.25</v>
      </c>
      <c r="P14" s="33">
        <f>3/12</f>
        <v>0.25</v>
      </c>
      <c r="Q14" s="34">
        <f t="shared" si="3"/>
        <v>1</v>
      </c>
      <c r="R14" s="68" t="s">
        <v>210</v>
      </c>
      <c r="S14" s="68" t="s">
        <v>160</v>
      </c>
      <c r="T14" s="68" t="s">
        <v>211</v>
      </c>
      <c r="U14" s="136">
        <v>9642346933.3999996</v>
      </c>
      <c r="V14" s="49">
        <f t="shared" si="2"/>
        <v>0.5</v>
      </c>
      <c r="W14" s="33">
        <v>0.5</v>
      </c>
      <c r="X14" s="34">
        <f>W14/V14</f>
        <v>1</v>
      </c>
      <c r="Y14" s="68" t="s">
        <v>413</v>
      </c>
      <c r="Z14" s="68" t="s">
        <v>160</v>
      </c>
      <c r="AA14" s="68" t="s">
        <v>160</v>
      </c>
      <c r="AB14" s="66" t="s">
        <v>198</v>
      </c>
      <c r="AC14" s="68" t="s">
        <v>228</v>
      </c>
      <c r="AD14" s="68" t="s">
        <v>212</v>
      </c>
      <c r="AE14" s="36">
        <f>3/12</f>
        <v>0.25</v>
      </c>
      <c r="AF14" s="68" t="s">
        <v>234</v>
      </c>
      <c r="AG14" s="68" t="s">
        <v>219</v>
      </c>
      <c r="AH14" s="36">
        <f>3/12</f>
        <v>0.25</v>
      </c>
      <c r="AI14" s="68" t="s">
        <v>415</v>
      </c>
      <c r="AJ14" s="68" t="s">
        <v>160</v>
      </c>
    </row>
    <row r="15" spans="1:36" ht="191.25" x14ac:dyDescent="0.2">
      <c r="A15" s="89"/>
      <c r="B15" s="107"/>
      <c r="C15" s="106"/>
      <c r="D15" s="42" t="s">
        <v>46</v>
      </c>
      <c r="E15" s="66" t="s">
        <v>104</v>
      </c>
      <c r="F15" s="55">
        <v>0.35</v>
      </c>
      <c r="G15" s="50">
        <v>0.25</v>
      </c>
      <c r="H15" s="17">
        <v>0.15</v>
      </c>
      <c r="I15" s="17">
        <v>0.1</v>
      </c>
      <c r="J15" s="17">
        <v>0.05</v>
      </c>
      <c r="K15" s="17">
        <v>0.05</v>
      </c>
      <c r="L15" s="17">
        <v>0.05</v>
      </c>
      <c r="M15" s="15">
        <f t="shared" ref="M15" si="8">SUM(F15:L15)</f>
        <v>1</v>
      </c>
      <c r="N15" s="110"/>
      <c r="O15" s="48">
        <f t="shared" si="1"/>
        <v>0.35</v>
      </c>
      <c r="P15" s="34">
        <f>O15*Q15</f>
        <v>0.50909090909090904</v>
      </c>
      <c r="Q15" s="33">
        <f>16/11</f>
        <v>1.4545454545454546</v>
      </c>
      <c r="R15" s="41" t="s">
        <v>256</v>
      </c>
      <c r="S15" s="68" t="s">
        <v>160</v>
      </c>
      <c r="T15" s="68" t="s">
        <v>160</v>
      </c>
      <c r="U15" s="138"/>
      <c r="V15" s="49">
        <f>F15+G15</f>
        <v>0.6</v>
      </c>
      <c r="W15" s="34">
        <v>0.6</v>
      </c>
      <c r="X15" s="33">
        <f>W15/V15</f>
        <v>1</v>
      </c>
      <c r="Y15" s="41" t="s">
        <v>414</v>
      </c>
      <c r="Z15" s="68" t="s">
        <v>160</v>
      </c>
      <c r="AA15" s="68" t="s">
        <v>160</v>
      </c>
      <c r="AB15" s="66" t="s">
        <v>198</v>
      </c>
      <c r="AC15" s="68" t="s">
        <v>251</v>
      </c>
      <c r="AD15" s="68" t="s">
        <v>250</v>
      </c>
      <c r="AE15" s="13">
        <v>13</v>
      </c>
      <c r="AF15" s="68" t="s">
        <v>255</v>
      </c>
      <c r="AG15" s="68" t="s">
        <v>160</v>
      </c>
      <c r="AH15" s="84">
        <v>11</v>
      </c>
      <c r="AI15" s="68" t="s">
        <v>416</v>
      </c>
      <c r="AJ15" s="68" t="s">
        <v>160</v>
      </c>
    </row>
    <row r="16" spans="1:36" s="28" customFormat="1" x14ac:dyDescent="0.2">
      <c r="A16" s="89"/>
      <c r="B16" s="30"/>
      <c r="C16" s="29"/>
      <c r="D16" s="31"/>
      <c r="E16" s="22"/>
      <c r="F16" s="23">
        <f t="shared" ref="F16:L16" si="9">AVERAGE(F14:F15)</f>
        <v>0.3</v>
      </c>
      <c r="G16" s="23">
        <f t="shared" si="9"/>
        <v>0.25</v>
      </c>
      <c r="H16" s="23">
        <f t="shared" si="9"/>
        <v>0.11666666666666667</v>
      </c>
      <c r="I16" s="23">
        <f t="shared" si="9"/>
        <v>0.13333333333333333</v>
      </c>
      <c r="J16" s="23">
        <f t="shared" si="9"/>
        <v>6.6666666666666666E-2</v>
      </c>
      <c r="K16" s="23">
        <f t="shared" si="9"/>
        <v>2.5000000000000001E-2</v>
      </c>
      <c r="L16" s="23">
        <f t="shared" si="9"/>
        <v>0.10833333333333334</v>
      </c>
      <c r="M16" s="23">
        <f>AVERAGE(M14:M15)</f>
        <v>1</v>
      </c>
      <c r="N16" s="43"/>
      <c r="O16" s="23">
        <f t="shared" si="1"/>
        <v>0.3</v>
      </c>
      <c r="P16" s="23">
        <f>AVERAGE(P14:P15)</f>
        <v>0.37954545454545452</v>
      </c>
      <c r="Q16" s="23">
        <f>AVERAGE(Q14:Q15)</f>
        <v>1.2272727272727273</v>
      </c>
      <c r="R16" s="23"/>
      <c r="S16" s="23"/>
      <c r="T16" s="23"/>
      <c r="U16" s="43"/>
      <c r="V16" s="23">
        <f t="shared" si="2"/>
        <v>0.55000000000000004</v>
      </c>
      <c r="W16" s="23">
        <f>AVERAGE(W14:W15)</f>
        <v>0.55000000000000004</v>
      </c>
      <c r="X16" s="45">
        <f>AVERAGE(X14:X15)</f>
        <v>1</v>
      </c>
      <c r="Y16" s="47"/>
      <c r="Z16" s="47"/>
      <c r="AA16" s="47"/>
      <c r="AB16" s="22"/>
      <c r="AC16" s="21"/>
      <c r="AD16" s="21"/>
      <c r="AE16" s="2"/>
      <c r="AF16" s="21"/>
      <c r="AG16" s="21"/>
      <c r="AH16" s="2"/>
      <c r="AI16" s="21"/>
      <c r="AJ16" s="21"/>
    </row>
    <row r="17" spans="1:36" ht="178.5" x14ac:dyDescent="0.2">
      <c r="A17" s="89"/>
      <c r="B17" s="67" t="s">
        <v>17</v>
      </c>
      <c r="C17" s="71" t="s">
        <v>145</v>
      </c>
      <c r="D17" s="42" t="s">
        <v>70</v>
      </c>
      <c r="E17" s="66" t="s">
        <v>105</v>
      </c>
      <c r="F17" s="55">
        <f>100%/7</f>
        <v>0.14285714285714285</v>
      </c>
      <c r="G17" s="50">
        <f>F17</f>
        <v>0.14285714285714285</v>
      </c>
      <c r="H17" s="17">
        <f t="shared" ref="H17" si="10">G17</f>
        <v>0.14285714285714285</v>
      </c>
      <c r="I17" s="17">
        <f t="shared" ref="I17" si="11">H17</f>
        <v>0.14285714285714285</v>
      </c>
      <c r="J17" s="17">
        <f t="shared" ref="J17" si="12">I17</f>
        <v>0.14285714285714285</v>
      </c>
      <c r="K17" s="17">
        <f>J17</f>
        <v>0.14285714285714285</v>
      </c>
      <c r="L17" s="17">
        <f t="shared" ref="L17" si="13">K17</f>
        <v>0.14285714285714285</v>
      </c>
      <c r="M17" s="15">
        <f t="shared" ref="M17" si="14">SUM(F17:L17)</f>
        <v>0.99999999999999978</v>
      </c>
      <c r="N17" s="63">
        <v>73809620</v>
      </c>
      <c r="O17" s="48">
        <f t="shared" si="1"/>
        <v>0.14285714285714285</v>
      </c>
      <c r="P17" s="34">
        <v>0.14000000000000001</v>
      </c>
      <c r="Q17" s="34">
        <f t="shared" si="3"/>
        <v>0.98000000000000009</v>
      </c>
      <c r="R17" s="68" t="s">
        <v>254</v>
      </c>
      <c r="S17" s="68" t="s">
        <v>160</v>
      </c>
      <c r="T17" s="68" t="s">
        <v>160</v>
      </c>
      <c r="U17" s="64">
        <v>30497258</v>
      </c>
      <c r="V17" s="49">
        <f t="shared" si="2"/>
        <v>0.2857142857142857</v>
      </c>
      <c r="W17" s="34">
        <v>0.28000000000000003</v>
      </c>
      <c r="X17" s="34">
        <f t="shared" ref="X17" si="15">W17/V17</f>
        <v>0.98000000000000009</v>
      </c>
      <c r="Y17" s="41" t="s">
        <v>412</v>
      </c>
      <c r="Z17" s="68" t="s">
        <v>160</v>
      </c>
      <c r="AA17" s="68" t="s">
        <v>160</v>
      </c>
      <c r="AB17" s="66" t="s">
        <v>198</v>
      </c>
      <c r="AC17" s="68" t="s">
        <v>253</v>
      </c>
      <c r="AD17" s="68" t="s">
        <v>252</v>
      </c>
      <c r="AE17" s="13">
        <v>6</v>
      </c>
      <c r="AF17" s="68" t="s">
        <v>257</v>
      </c>
      <c r="AG17" s="68" t="s">
        <v>160</v>
      </c>
      <c r="AH17" s="13">
        <v>9</v>
      </c>
      <c r="AI17" s="68" t="s">
        <v>257</v>
      </c>
      <c r="AJ17" s="68" t="s">
        <v>160</v>
      </c>
    </row>
    <row r="18" spans="1:36" s="28" customFormat="1" x14ac:dyDescent="0.2">
      <c r="A18" s="20"/>
      <c r="B18" s="20"/>
      <c r="C18" s="29"/>
      <c r="D18" s="31"/>
      <c r="E18" s="22"/>
      <c r="F18" s="23">
        <f t="shared" ref="F18:H18" si="16">AVERAGE(F17)</f>
        <v>0.14285714285714285</v>
      </c>
      <c r="G18" s="23">
        <f t="shared" si="16"/>
        <v>0.14285714285714285</v>
      </c>
      <c r="H18" s="23">
        <f t="shared" si="16"/>
        <v>0.14285714285714285</v>
      </c>
      <c r="I18" s="23">
        <f>AVERAGE(I17)</f>
        <v>0.14285714285714285</v>
      </c>
      <c r="J18" s="23">
        <f t="shared" ref="J18:M18" si="17">AVERAGE(J17)</f>
        <v>0.14285714285714285</v>
      </c>
      <c r="K18" s="23">
        <f t="shared" si="17"/>
        <v>0.14285714285714285</v>
      </c>
      <c r="L18" s="23">
        <f t="shared" si="17"/>
        <v>0.14285714285714285</v>
      </c>
      <c r="M18" s="23">
        <f t="shared" si="17"/>
        <v>0.99999999999999978</v>
      </c>
      <c r="N18" s="43"/>
      <c r="O18" s="23">
        <f t="shared" si="1"/>
        <v>0.14285714285714285</v>
      </c>
      <c r="P18" s="23">
        <f t="shared" ref="P18:Q18" si="18">AVERAGE(P17)</f>
        <v>0.14000000000000001</v>
      </c>
      <c r="Q18" s="23">
        <f t="shared" si="18"/>
        <v>0.98000000000000009</v>
      </c>
      <c r="R18" s="23"/>
      <c r="S18" s="23"/>
      <c r="T18" s="23"/>
      <c r="U18" s="43"/>
      <c r="V18" s="23">
        <f t="shared" si="2"/>
        <v>0.2857142857142857</v>
      </c>
      <c r="W18" s="23">
        <f t="shared" ref="W18" si="19">AVERAGE(W17)</f>
        <v>0.28000000000000003</v>
      </c>
      <c r="X18" s="45">
        <f>AVERAGE(X17)</f>
        <v>0.98000000000000009</v>
      </c>
      <c r="Y18" s="47"/>
      <c r="Z18" s="47"/>
      <c r="AA18" s="47"/>
      <c r="AB18" s="22"/>
      <c r="AC18" s="21"/>
      <c r="AD18" s="21"/>
      <c r="AE18" s="2"/>
      <c r="AF18" s="21"/>
      <c r="AG18" s="21"/>
      <c r="AH18" s="2"/>
      <c r="AI18" s="21"/>
      <c r="AJ18" s="21"/>
    </row>
    <row r="19" spans="1:36" ht="114" customHeight="1" x14ac:dyDescent="0.2">
      <c r="A19" s="89" t="s">
        <v>30</v>
      </c>
      <c r="B19" s="89" t="s">
        <v>20</v>
      </c>
      <c r="C19" s="67" t="s">
        <v>146</v>
      </c>
      <c r="D19" s="42" t="s">
        <v>90</v>
      </c>
      <c r="E19" s="66" t="s">
        <v>106</v>
      </c>
      <c r="F19" s="55">
        <f>100%/7</f>
        <v>0.14285714285714285</v>
      </c>
      <c r="G19" s="52">
        <v>0.26</v>
      </c>
      <c r="H19" s="40">
        <v>0.2</v>
      </c>
      <c r="I19" s="40">
        <v>0.15</v>
      </c>
      <c r="J19" s="40">
        <v>0.15</v>
      </c>
      <c r="K19" s="40">
        <v>0.05</v>
      </c>
      <c r="L19" s="40">
        <v>0.05</v>
      </c>
      <c r="M19" s="15">
        <f t="shared" ref="M19:M23" si="20">SUM(F19:L19)</f>
        <v>1.0028571428571429</v>
      </c>
      <c r="N19" s="109">
        <v>1240922431.3699999</v>
      </c>
      <c r="O19" s="48">
        <f t="shared" si="1"/>
        <v>0.14285714285714285</v>
      </c>
      <c r="P19" s="34">
        <v>0.05</v>
      </c>
      <c r="Q19" s="34">
        <f t="shared" si="3"/>
        <v>0.35000000000000003</v>
      </c>
      <c r="R19" s="68" t="s">
        <v>274</v>
      </c>
      <c r="S19" s="95" t="s">
        <v>273</v>
      </c>
      <c r="T19" s="95" t="s">
        <v>276</v>
      </c>
      <c r="U19" s="136">
        <v>1337307562</v>
      </c>
      <c r="V19" s="49">
        <f>F19+G19</f>
        <v>0.40285714285714286</v>
      </c>
      <c r="W19" s="34">
        <v>0.6</v>
      </c>
      <c r="X19" s="34">
        <f t="shared" ref="X19:X22" si="21">W19/V19</f>
        <v>1.4893617021276595</v>
      </c>
      <c r="Y19" s="68" t="s">
        <v>373</v>
      </c>
      <c r="Z19" s="95" t="s">
        <v>375</v>
      </c>
      <c r="AA19" s="95" t="s">
        <v>376</v>
      </c>
      <c r="AB19" s="90" t="s">
        <v>198</v>
      </c>
      <c r="AC19" s="95" t="s">
        <v>281</v>
      </c>
      <c r="AD19" s="95" t="s">
        <v>280</v>
      </c>
      <c r="AE19" s="108">
        <v>4</v>
      </c>
      <c r="AF19" s="95" t="s">
        <v>282</v>
      </c>
      <c r="AG19" s="95" t="s">
        <v>160</v>
      </c>
      <c r="AH19" s="108">
        <v>7</v>
      </c>
      <c r="AI19" s="95" t="s">
        <v>473</v>
      </c>
      <c r="AJ19" s="95" t="s">
        <v>160</v>
      </c>
    </row>
    <row r="20" spans="1:36" ht="63.75" x14ac:dyDescent="0.2">
      <c r="A20" s="89"/>
      <c r="B20" s="89"/>
      <c r="C20" s="89" t="s">
        <v>147</v>
      </c>
      <c r="D20" s="68" t="s">
        <v>84</v>
      </c>
      <c r="E20" s="66" t="s">
        <v>107</v>
      </c>
      <c r="F20" s="55">
        <f>100%/7</f>
        <v>0.14285714285714285</v>
      </c>
      <c r="G20" s="52">
        <v>0.26</v>
      </c>
      <c r="H20" s="40">
        <v>0.2</v>
      </c>
      <c r="I20" s="40">
        <v>0.15</v>
      </c>
      <c r="J20" s="40">
        <v>0.15</v>
      </c>
      <c r="K20" s="40">
        <v>0.05</v>
      </c>
      <c r="L20" s="40">
        <v>0.05</v>
      </c>
      <c r="M20" s="15">
        <f t="shared" si="20"/>
        <v>1.0028571428571429</v>
      </c>
      <c r="N20" s="111"/>
      <c r="O20" s="48">
        <f t="shared" si="1"/>
        <v>0.14285714285714285</v>
      </c>
      <c r="P20" s="34">
        <v>0.05</v>
      </c>
      <c r="Q20" s="34">
        <f t="shared" si="3"/>
        <v>0.35000000000000003</v>
      </c>
      <c r="R20" s="68" t="s">
        <v>275</v>
      </c>
      <c r="S20" s="96"/>
      <c r="T20" s="96"/>
      <c r="U20" s="137"/>
      <c r="V20" s="49">
        <f t="shared" si="2"/>
        <v>0.40285714285714286</v>
      </c>
      <c r="W20" s="34">
        <v>0.05</v>
      </c>
      <c r="X20" s="34">
        <f t="shared" si="21"/>
        <v>0.12411347517730498</v>
      </c>
      <c r="Y20" s="68" t="s">
        <v>374</v>
      </c>
      <c r="Z20" s="96"/>
      <c r="AA20" s="96"/>
      <c r="AB20" s="91"/>
      <c r="AC20" s="101"/>
      <c r="AD20" s="101"/>
      <c r="AE20" s="99"/>
      <c r="AF20" s="101"/>
      <c r="AG20" s="101"/>
      <c r="AH20" s="99"/>
      <c r="AI20" s="101"/>
      <c r="AJ20" s="101"/>
    </row>
    <row r="21" spans="1:36" ht="266.25" customHeight="1" x14ac:dyDescent="0.2">
      <c r="A21" s="89"/>
      <c r="B21" s="89"/>
      <c r="C21" s="89"/>
      <c r="D21" s="68" t="s">
        <v>47</v>
      </c>
      <c r="E21" s="66" t="s">
        <v>411</v>
      </c>
      <c r="F21" s="55">
        <v>0.15</v>
      </c>
      <c r="G21" s="50">
        <v>0.2</v>
      </c>
      <c r="H21" s="17">
        <v>0.2</v>
      </c>
      <c r="I21" s="17">
        <v>0.15</v>
      </c>
      <c r="J21" s="17">
        <v>0.15</v>
      </c>
      <c r="K21" s="17">
        <v>0.1</v>
      </c>
      <c r="L21" s="17">
        <v>0.05</v>
      </c>
      <c r="M21" s="15">
        <f t="shared" si="20"/>
        <v>1</v>
      </c>
      <c r="N21" s="111"/>
      <c r="O21" s="48">
        <f t="shared" si="1"/>
        <v>0.15</v>
      </c>
      <c r="P21" s="34">
        <v>0.12</v>
      </c>
      <c r="Q21" s="34">
        <f t="shared" si="3"/>
        <v>0.8</v>
      </c>
      <c r="R21" s="41" t="s">
        <v>271</v>
      </c>
      <c r="S21" s="41" t="s">
        <v>272</v>
      </c>
      <c r="T21" s="41" t="s">
        <v>270</v>
      </c>
      <c r="U21" s="137"/>
      <c r="V21" s="49">
        <f t="shared" si="2"/>
        <v>0.35</v>
      </c>
      <c r="W21" s="34">
        <v>0.3</v>
      </c>
      <c r="X21" s="34">
        <f t="shared" si="21"/>
        <v>0.85714285714285721</v>
      </c>
      <c r="Y21" s="41" t="s">
        <v>410</v>
      </c>
      <c r="Z21" s="41" t="s">
        <v>377</v>
      </c>
      <c r="AA21" s="41" t="s">
        <v>378</v>
      </c>
      <c r="AB21" s="92"/>
      <c r="AC21" s="96"/>
      <c r="AD21" s="96"/>
      <c r="AE21" s="100"/>
      <c r="AF21" s="96"/>
      <c r="AG21" s="96"/>
      <c r="AH21" s="100"/>
      <c r="AI21" s="96"/>
      <c r="AJ21" s="96"/>
    </row>
    <row r="22" spans="1:36" ht="204" x14ac:dyDescent="0.2">
      <c r="A22" s="89"/>
      <c r="B22" s="89"/>
      <c r="C22" s="89"/>
      <c r="D22" s="68" t="s">
        <v>71</v>
      </c>
      <c r="E22" s="66" t="s">
        <v>108</v>
      </c>
      <c r="F22" s="55">
        <v>0.2</v>
      </c>
      <c r="G22" s="50">
        <v>0.2</v>
      </c>
      <c r="H22" s="17">
        <v>0.25</v>
      </c>
      <c r="I22" s="17">
        <v>0.1</v>
      </c>
      <c r="J22" s="17">
        <v>0.1</v>
      </c>
      <c r="K22" s="17">
        <v>0.1</v>
      </c>
      <c r="L22" s="17">
        <v>0.05</v>
      </c>
      <c r="M22" s="15">
        <f t="shared" si="20"/>
        <v>1</v>
      </c>
      <c r="N22" s="111"/>
      <c r="O22" s="48">
        <f t="shared" si="1"/>
        <v>0.2</v>
      </c>
      <c r="P22" s="34">
        <v>0.15</v>
      </c>
      <c r="Q22" s="34">
        <f t="shared" si="3"/>
        <v>0.74999999999999989</v>
      </c>
      <c r="R22" s="41" t="s">
        <v>245</v>
      </c>
      <c r="S22" s="68" t="s">
        <v>213</v>
      </c>
      <c r="T22" s="68" t="s">
        <v>214</v>
      </c>
      <c r="U22" s="137"/>
      <c r="V22" s="49">
        <f>F22+G22</f>
        <v>0.4</v>
      </c>
      <c r="W22" s="60">
        <f>+F22+G22</f>
        <v>0.4</v>
      </c>
      <c r="X22" s="60">
        <f t="shared" si="21"/>
        <v>1</v>
      </c>
      <c r="Y22" s="61" t="s">
        <v>380</v>
      </c>
      <c r="Z22" s="62" t="s">
        <v>381</v>
      </c>
      <c r="AA22" s="68" t="s">
        <v>382</v>
      </c>
      <c r="AB22" s="90" t="s">
        <v>200</v>
      </c>
      <c r="AC22" s="95" t="s">
        <v>284</v>
      </c>
      <c r="AD22" s="95" t="s">
        <v>283</v>
      </c>
      <c r="AE22" s="108">
        <v>2</v>
      </c>
      <c r="AF22" s="95" t="s">
        <v>285</v>
      </c>
      <c r="AG22" s="95" t="s">
        <v>160</v>
      </c>
      <c r="AH22" s="108">
        <v>7</v>
      </c>
      <c r="AI22" s="95" t="str">
        <f>Y21</f>
        <v>- Se entregaron las Oficinas de la ORI y se inició el proyecto de Casa Docentes.
- Se intervinieron las Oficinas de Mercadeo y de UNIAJC Virtual.
- Acondicionamiento de Salones en Casa Parque.
- Se cambió el piso del Ágora en la Sede Norte (principal).
- Se instalaron aires acondicionados a las salas de sistemas del bloque principal.
- T: Se implementan los radio-enlaces (Internet y Telefonía IP) necesarios para la puesta en funcionamiento de los espacios físicos entregados por Infraestructura.</v>
      </c>
      <c r="AJ22" s="95" t="s">
        <v>379</v>
      </c>
    </row>
    <row r="23" spans="1:36" ht="114.75" x14ac:dyDescent="0.2">
      <c r="A23" s="89"/>
      <c r="B23" s="89"/>
      <c r="C23" s="89"/>
      <c r="D23" s="68" t="s">
        <v>48</v>
      </c>
      <c r="E23" s="66" t="s">
        <v>109</v>
      </c>
      <c r="F23" s="55">
        <v>0.15</v>
      </c>
      <c r="G23" s="50">
        <v>0.15</v>
      </c>
      <c r="H23" s="17">
        <v>0.15</v>
      </c>
      <c r="I23" s="17">
        <v>0.15</v>
      </c>
      <c r="J23" s="17">
        <v>0.15</v>
      </c>
      <c r="K23" s="17">
        <v>0.15</v>
      </c>
      <c r="L23" s="17">
        <v>0.1</v>
      </c>
      <c r="M23" s="15">
        <f t="shared" si="20"/>
        <v>1</v>
      </c>
      <c r="N23" s="110"/>
      <c r="O23" s="48">
        <f t="shared" si="1"/>
        <v>0.15</v>
      </c>
      <c r="P23" s="34">
        <v>0.1</v>
      </c>
      <c r="Q23" s="34">
        <f>P23/O23</f>
        <v>0.66666666666666674</v>
      </c>
      <c r="R23" s="41" t="s">
        <v>277</v>
      </c>
      <c r="S23" s="68" t="s">
        <v>278</v>
      </c>
      <c r="T23" s="68" t="s">
        <v>279</v>
      </c>
      <c r="U23" s="138"/>
      <c r="V23" s="49">
        <f t="shared" si="2"/>
        <v>0.3</v>
      </c>
      <c r="W23" s="34">
        <v>0.3</v>
      </c>
      <c r="X23" s="34">
        <f>W23/V23</f>
        <v>1</v>
      </c>
      <c r="Y23" s="41" t="s">
        <v>404</v>
      </c>
      <c r="Z23" s="68" t="s">
        <v>278</v>
      </c>
      <c r="AA23" s="68" t="s">
        <v>279</v>
      </c>
      <c r="AB23" s="92"/>
      <c r="AC23" s="96"/>
      <c r="AD23" s="96"/>
      <c r="AE23" s="100"/>
      <c r="AF23" s="96"/>
      <c r="AG23" s="96"/>
      <c r="AH23" s="100"/>
      <c r="AI23" s="96"/>
      <c r="AJ23" s="96"/>
    </row>
    <row r="24" spans="1:36" s="28" customFormat="1" x14ac:dyDescent="0.2">
      <c r="A24" s="89"/>
      <c r="B24" s="20"/>
      <c r="C24" s="20"/>
      <c r="D24" s="21"/>
      <c r="E24" s="22"/>
      <c r="F24" s="23">
        <f t="shared" ref="F24" si="22">AVERAGE(F19:F23)</f>
        <v>0.15714285714285714</v>
      </c>
      <c r="G24" s="23">
        <f>AVERAGE(G19:G23)</f>
        <v>0.21399999999999997</v>
      </c>
      <c r="H24" s="23">
        <f t="shared" ref="H24:M24" si="23">AVERAGE(H19:H23)</f>
        <v>0.2</v>
      </c>
      <c r="I24" s="23">
        <f t="shared" si="23"/>
        <v>0.13999999999999999</v>
      </c>
      <c r="J24" s="23">
        <f t="shared" si="23"/>
        <v>0.13999999999999999</v>
      </c>
      <c r="K24" s="23">
        <f t="shared" si="23"/>
        <v>9.0000000000000011E-2</v>
      </c>
      <c r="L24" s="23">
        <f t="shared" si="23"/>
        <v>6.0000000000000012E-2</v>
      </c>
      <c r="M24" s="23">
        <f t="shared" si="23"/>
        <v>1.0011428571428571</v>
      </c>
      <c r="N24" s="43"/>
      <c r="O24" s="23">
        <f t="shared" si="1"/>
        <v>0.15714285714285714</v>
      </c>
      <c r="P24" s="23">
        <f t="shared" ref="P24:Q24" si="24">AVERAGE(P19:P23)</f>
        <v>9.4E-2</v>
      </c>
      <c r="Q24" s="23">
        <f t="shared" si="24"/>
        <v>0.58333333333333337</v>
      </c>
      <c r="R24" s="23"/>
      <c r="S24" s="23"/>
      <c r="T24" s="23"/>
      <c r="U24" s="43"/>
      <c r="V24" s="23">
        <f t="shared" si="2"/>
        <v>0.37114285714285711</v>
      </c>
      <c r="W24" s="23">
        <f t="shared" ref="W24:X24" si="25">AVERAGE(W19:W23)</f>
        <v>0.33</v>
      </c>
      <c r="X24" s="45">
        <f t="shared" si="25"/>
        <v>0.89412360688956427</v>
      </c>
      <c r="Y24" s="47"/>
      <c r="Z24" s="47"/>
      <c r="AA24" s="47"/>
      <c r="AB24" s="22"/>
      <c r="AC24" s="21"/>
      <c r="AD24" s="21"/>
      <c r="AE24" s="2"/>
      <c r="AF24" s="21"/>
      <c r="AG24" s="21"/>
      <c r="AH24" s="2"/>
      <c r="AI24" s="21"/>
      <c r="AJ24" s="21"/>
    </row>
    <row r="25" spans="1:36" ht="280.5" x14ac:dyDescent="0.2">
      <c r="A25" s="89"/>
      <c r="B25" s="67" t="s">
        <v>16</v>
      </c>
      <c r="C25" s="68" t="s">
        <v>91</v>
      </c>
      <c r="D25" s="68" t="s">
        <v>49</v>
      </c>
      <c r="E25" s="66" t="s">
        <v>403</v>
      </c>
      <c r="F25" s="55">
        <v>0.15</v>
      </c>
      <c r="G25" s="50">
        <v>0.2</v>
      </c>
      <c r="H25" s="17">
        <v>0.2</v>
      </c>
      <c r="I25" s="17">
        <v>0.15</v>
      </c>
      <c r="J25" s="17">
        <v>0.15</v>
      </c>
      <c r="K25" s="17">
        <v>0.1</v>
      </c>
      <c r="L25" s="17">
        <v>0.05</v>
      </c>
      <c r="M25" s="15">
        <f>SUM(F25:L25)</f>
        <v>1</v>
      </c>
      <c r="N25" s="63">
        <v>313940674</v>
      </c>
      <c r="O25" s="48">
        <f>F25</f>
        <v>0.15</v>
      </c>
      <c r="P25" s="34">
        <v>0.15</v>
      </c>
      <c r="Q25" s="34">
        <f>P25/O25</f>
        <v>1</v>
      </c>
      <c r="R25" s="41" t="s">
        <v>223</v>
      </c>
      <c r="S25" s="68" t="s">
        <v>222</v>
      </c>
      <c r="T25" s="68" t="s">
        <v>220</v>
      </c>
      <c r="U25" s="64">
        <v>1044972970</v>
      </c>
      <c r="V25" s="49">
        <f t="shared" si="2"/>
        <v>0.35</v>
      </c>
      <c r="W25" s="34">
        <v>0.3</v>
      </c>
      <c r="X25" s="34">
        <f>W25/V25</f>
        <v>0.85714285714285721</v>
      </c>
      <c r="Y25" s="41" t="s">
        <v>405</v>
      </c>
      <c r="Z25" s="68" t="s">
        <v>406</v>
      </c>
      <c r="AA25" s="68" t="s">
        <v>407</v>
      </c>
      <c r="AB25" s="66" t="s">
        <v>198</v>
      </c>
      <c r="AC25" s="68" t="s">
        <v>229</v>
      </c>
      <c r="AD25" s="68" t="s">
        <v>225</v>
      </c>
      <c r="AE25" s="72">
        <v>0.79</v>
      </c>
      <c r="AF25" s="68" t="s">
        <v>226</v>
      </c>
      <c r="AG25" s="68" t="s">
        <v>227</v>
      </c>
      <c r="AH25" s="36">
        <f>15/16</f>
        <v>0.9375</v>
      </c>
      <c r="AI25" s="68" t="s">
        <v>408</v>
      </c>
      <c r="AJ25" s="68" t="s">
        <v>409</v>
      </c>
    </row>
    <row r="26" spans="1:36" s="28" customFormat="1" x14ac:dyDescent="0.2">
      <c r="A26" s="20"/>
      <c r="B26" s="20"/>
      <c r="C26" s="21"/>
      <c r="D26" s="21"/>
      <c r="E26" s="22"/>
      <c r="F26" s="23">
        <f t="shared" ref="F26:M26" si="26">AVERAGE(F25)</f>
        <v>0.15</v>
      </c>
      <c r="G26" s="23">
        <f t="shared" si="26"/>
        <v>0.2</v>
      </c>
      <c r="H26" s="23">
        <f t="shared" si="26"/>
        <v>0.2</v>
      </c>
      <c r="I26" s="23">
        <f t="shared" si="26"/>
        <v>0.15</v>
      </c>
      <c r="J26" s="23">
        <f t="shared" si="26"/>
        <v>0.15</v>
      </c>
      <c r="K26" s="23">
        <f t="shared" si="26"/>
        <v>0.1</v>
      </c>
      <c r="L26" s="23">
        <f t="shared" si="26"/>
        <v>0.05</v>
      </c>
      <c r="M26" s="23">
        <f t="shared" si="26"/>
        <v>1</v>
      </c>
      <c r="N26" s="43"/>
      <c r="O26" s="23">
        <f t="shared" si="1"/>
        <v>0.15</v>
      </c>
      <c r="P26" s="23">
        <f t="shared" ref="P26:Q26" si="27">AVERAGE(P25)</f>
        <v>0.15</v>
      </c>
      <c r="Q26" s="23">
        <f t="shared" si="27"/>
        <v>1</v>
      </c>
      <c r="R26" s="23"/>
      <c r="S26" s="23"/>
      <c r="T26" s="23"/>
      <c r="U26" s="43"/>
      <c r="V26" s="23">
        <f t="shared" si="2"/>
        <v>0.35</v>
      </c>
      <c r="W26" s="23">
        <f t="shared" ref="W26" si="28">AVERAGE(W25)</f>
        <v>0.3</v>
      </c>
      <c r="X26" s="45">
        <f>AVERAGE(X25)</f>
        <v>0.85714285714285721</v>
      </c>
      <c r="Y26" s="47"/>
      <c r="Z26" s="47"/>
      <c r="AA26" s="47"/>
      <c r="AB26" s="22"/>
      <c r="AC26" s="21"/>
      <c r="AD26" s="21"/>
      <c r="AE26" s="24"/>
      <c r="AF26" s="21"/>
      <c r="AG26" s="21"/>
      <c r="AH26" s="2"/>
      <c r="AI26" s="21"/>
      <c r="AJ26" s="21"/>
    </row>
    <row r="27" spans="1:36" ht="102" x14ac:dyDescent="0.2">
      <c r="A27" s="89" t="s">
        <v>29</v>
      </c>
      <c r="B27" s="89" t="s">
        <v>7</v>
      </c>
      <c r="C27" s="89" t="s">
        <v>148</v>
      </c>
      <c r="D27" s="68" t="s">
        <v>74</v>
      </c>
      <c r="E27" s="66" t="s">
        <v>110</v>
      </c>
      <c r="F27" s="56">
        <f>100%/7</f>
        <v>0.14285714285714285</v>
      </c>
      <c r="G27" s="53">
        <f t="shared" ref="G27:L32" si="29">100%/7</f>
        <v>0.14285714285714285</v>
      </c>
      <c r="H27" s="35">
        <f t="shared" si="29"/>
        <v>0.14285714285714285</v>
      </c>
      <c r="I27" s="35">
        <f t="shared" si="29"/>
        <v>0.14285714285714285</v>
      </c>
      <c r="J27" s="35">
        <f t="shared" si="29"/>
        <v>0.14285714285714285</v>
      </c>
      <c r="K27" s="35">
        <f t="shared" si="29"/>
        <v>0.14285714285714285</v>
      </c>
      <c r="L27" s="35">
        <f t="shared" si="29"/>
        <v>0.14285714285714285</v>
      </c>
      <c r="M27" s="15">
        <f t="shared" ref="M27:M32" si="30">SUM(F27:L27)</f>
        <v>0.99999999999999978</v>
      </c>
      <c r="N27" s="109">
        <v>503122596</v>
      </c>
      <c r="O27" s="48">
        <f>F27</f>
        <v>0.14285714285714285</v>
      </c>
      <c r="P27" s="18">
        <v>0.05</v>
      </c>
      <c r="Q27" s="34">
        <f>P27/O27</f>
        <v>0.35000000000000003</v>
      </c>
      <c r="R27" s="68" t="s">
        <v>174</v>
      </c>
      <c r="S27" s="68" t="s">
        <v>175</v>
      </c>
      <c r="T27" s="68" t="s">
        <v>176</v>
      </c>
      <c r="U27" s="136">
        <v>507583082</v>
      </c>
      <c r="V27" s="49">
        <f t="shared" si="2"/>
        <v>0.2857142857142857</v>
      </c>
      <c r="W27" s="18">
        <v>0.25</v>
      </c>
      <c r="X27" s="34">
        <f>W27/V27</f>
        <v>0.875</v>
      </c>
      <c r="Y27" s="68" t="s">
        <v>371</v>
      </c>
      <c r="Z27" s="68" t="s">
        <v>433</v>
      </c>
      <c r="AA27" s="68" t="s">
        <v>434</v>
      </c>
      <c r="AB27" s="90" t="s">
        <v>200</v>
      </c>
      <c r="AC27" s="95" t="s">
        <v>297</v>
      </c>
      <c r="AD27" s="95" t="s">
        <v>296</v>
      </c>
      <c r="AE27" s="108">
        <f>(1.79+0.81+1.02+1.55+0.98)/5</f>
        <v>1.23</v>
      </c>
      <c r="AF27" s="95" t="s">
        <v>298</v>
      </c>
      <c r="AG27" s="95" t="s">
        <v>299</v>
      </c>
      <c r="AH27" s="108">
        <f>(2.2+1.15+3.28+1.95+0.97+0.57+0.73)/7</f>
        <v>1.5500000000000003</v>
      </c>
      <c r="AI27" s="95" t="s">
        <v>425</v>
      </c>
      <c r="AJ27" s="95" t="s">
        <v>426</v>
      </c>
    </row>
    <row r="28" spans="1:36" ht="102" x14ac:dyDescent="0.2">
      <c r="A28" s="89"/>
      <c r="B28" s="89"/>
      <c r="C28" s="89"/>
      <c r="D28" s="68" t="s">
        <v>62</v>
      </c>
      <c r="E28" s="66" t="s">
        <v>110</v>
      </c>
      <c r="F28" s="56">
        <f t="shared" ref="F28:F32" si="31">100%/7</f>
        <v>0.14285714285714285</v>
      </c>
      <c r="G28" s="53">
        <f t="shared" si="29"/>
        <v>0.14285714285714285</v>
      </c>
      <c r="H28" s="35">
        <f t="shared" si="29"/>
        <v>0.14285714285714285</v>
      </c>
      <c r="I28" s="35">
        <f t="shared" si="29"/>
        <v>0.14285714285714285</v>
      </c>
      <c r="J28" s="35">
        <f t="shared" si="29"/>
        <v>0.14285714285714285</v>
      </c>
      <c r="K28" s="35">
        <f t="shared" si="29"/>
        <v>0.14285714285714285</v>
      </c>
      <c r="L28" s="35">
        <f t="shared" si="29"/>
        <v>0.14285714285714285</v>
      </c>
      <c r="M28" s="15">
        <f t="shared" si="30"/>
        <v>0.99999999999999978</v>
      </c>
      <c r="N28" s="111"/>
      <c r="O28" s="48">
        <f t="shared" si="1"/>
        <v>0.14285714285714285</v>
      </c>
      <c r="P28" s="18">
        <v>0.12</v>
      </c>
      <c r="Q28" s="34">
        <f t="shared" si="3"/>
        <v>0.84</v>
      </c>
      <c r="R28" s="68" t="s">
        <v>177</v>
      </c>
      <c r="S28" s="68" t="s">
        <v>178</v>
      </c>
      <c r="T28" s="68" t="s">
        <v>179</v>
      </c>
      <c r="U28" s="137"/>
      <c r="V28" s="49">
        <f t="shared" si="2"/>
        <v>0.2857142857142857</v>
      </c>
      <c r="W28" s="18">
        <v>0.22</v>
      </c>
      <c r="X28" s="34">
        <f>W28/V28</f>
        <v>0.77</v>
      </c>
      <c r="Y28" s="68" t="s">
        <v>438</v>
      </c>
      <c r="Z28" s="68" t="s">
        <v>439</v>
      </c>
      <c r="AA28" s="68" t="s">
        <v>437</v>
      </c>
      <c r="AB28" s="91"/>
      <c r="AC28" s="101"/>
      <c r="AD28" s="101"/>
      <c r="AE28" s="99"/>
      <c r="AF28" s="101"/>
      <c r="AG28" s="101"/>
      <c r="AH28" s="99"/>
      <c r="AI28" s="101"/>
      <c r="AJ28" s="101"/>
    </row>
    <row r="29" spans="1:36" ht="114.75" x14ac:dyDescent="0.2">
      <c r="A29" s="89"/>
      <c r="B29" s="89"/>
      <c r="C29" s="89"/>
      <c r="D29" s="68" t="s">
        <v>92</v>
      </c>
      <c r="E29" s="66" t="s">
        <v>110</v>
      </c>
      <c r="F29" s="56">
        <f t="shared" si="31"/>
        <v>0.14285714285714285</v>
      </c>
      <c r="G29" s="53">
        <f t="shared" si="29"/>
        <v>0.14285714285714285</v>
      </c>
      <c r="H29" s="35">
        <f t="shared" si="29"/>
        <v>0.14285714285714285</v>
      </c>
      <c r="I29" s="35">
        <f t="shared" si="29"/>
        <v>0.14285714285714285</v>
      </c>
      <c r="J29" s="35">
        <f>100%/7</f>
        <v>0.14285714285714285</v>
      </c>
      <c r="K29" s="35">
        <f t="shared" si="29"/>
        <v>0.14285714285714285</v>
      </c>
      <c r="L29" s="35">
        <f t="shared" si="29"/>
        <v>0.14285714285714285</v>
      </c>
      <c r="M29" s="15">
        <f t="shared" si="30"/>
        <v>0.99999999999999978</v>
      </c>
      <c r="N29" s="111"/>
      <c r="O29" s="48">
        <f t="shared" si="1"/>
        <v>0.14285714285714285</v>
      </c>
      <c r="P29" s="18">
        <v>0.08</v>
      </c>
      <c r="Q29" s="34">
        <f t="shared" si="3"/>
        <v>0.56000000000000005</v>
      </c>
      <c r="R29" s="68" t="s">
        <v>180</v>
      </c>
      <c r="S29" s="68" t="s">
        <v>181</v>
      </c>
      <c r="T29" s="68" t="s">
        <v>182</v>
      </c>
      <c r="U29" s="137"/>
      <c r="V29" s="49">
        <f t="shared" si="2"/>
        <v>0.2857142857142857</v>
      </c>
      <c r="W29" s="18">
        <v>0.28000000000000003</v>
      </c>
      <c r="X29" s="34">
        <f>W29/V29</f>
        <v>0.98000000000000009</v>
      </c>
      <c r="Y29" s="68" t="s">
        <v>419</v>
      </c>
      <c r="Z29" s="68" t="s">
        <v>160</v>
      </c>
      <c r="AA29" s="68" t="s">
        <v>160</v>
      </c>
      <c r="AB29" s="92"/>
      <c r="AC29" s="96"/>
      <c r="AD29" s="96"/>
      <c r="AE29" s="100"/>
      <c r="AF29" s="96"/>
      <c r="AG29" s="96"/>
      <c r="AH29" s="100"/>
      <c r="AI29" s="96"/>
      <c r="AJ29" s="96"/>
    </row>
    <row r="30" spans="1:36" ht="76.5" customHeight="1" x14ac:dyDescent="0.2">
      <c r="A30" s="89"/>
      <c r="B30" s="89"/>
      <c r="C30" s="89"/>
      <c r="D30" s="68" t="s">
        <v>50</v>
      </c>
      <c r="E30" s="66" t="s">
        <v>111</v>
      </c>
      <c r="F30" s="56">
        <f t="shared" si="31"/>
        <v>0.14285714285714285</v>
      </c>
      <c r="G30" s="53">
        <f t="shared" si="29"/>
        <v>0.14285714285714285</v>
      </c>
      <c r="H30" s="35">
        <f t="shared" si="29"/>
        <v>0.14285714285714285</v>
      </c>
      <c r="I30" s="35">
        <f t="shared" si="29"/>
        <v>0.14285714285714285</v>
      </c>
      <c r="J30" s="35">
        <f t="shared" si="29"/>
        <v>0.14285714285714285</v>
      </c>
      <c r="K30" s="35">
        <f t="shared" si="29"/>
        <v>0.14285714285714285</v>
      </c>
      <c r="L30" s="35">
        <f t="shared" si="29"/>
        <v>0.14285714285714285</v>
      </c>
      <c r="M30" s="15">
        <f t="shared" si="30"/>
        <v>0.99999999999999978</v>
      </c>
      <c r="N30" s="111"/>
      <c r="O30" s="48">
        <f t="shared" si="1"/>
        <v>0.14285714285714285</v>
      </c>
      <c r="P30" s="18">
        <v>0.12</v>
      </c>
      <c r="Q30" s="34">
        <f t="shared" si="3"/>
        <v>0.84</v>
      </c>
      <c r="R30" s="68" t="s">
        <v>183</v>
      </c>
      <c r="S30" s="68" t="s">
        <v>184</v>
      </c>
      <c r="T30" s="68" t="s">
        <v>185</v>
      </c>
      <c r="U30" s="137"/>
      <c r="V30" s="49">
        <f t="shared" si="2"/>
        <v>0.2857142857142857</v>
      </c>
      <c r="W30" s="18">
        <v>0.28000000000000003</v>
      </c>
      <c r="X30" s="34">
        <f t="shared" ref="X30:X32" si="32">W30/V30</f>
        <v>0.98000000000000009</v>
      </c>
      <c r="Y30" s="68" t="s">
        <v>420</v>
      </c>
      <c r="Z30" s="68" t="s">
        <v>160</v>
      </c>
      <c r="AA30" s="68" t="s">
        <v>160</v>
      </c>
      <c r="AB30" s="90" t="s">
        <v>198</v>
      </c>
      <c r="AC30" s="95" t="s">
        <v>301</v>
      </c>
      <c r="AD30" s="95" t="s">
        <v>300</v>
      </c>
      <c r="AE30" s="113">
        <f>2/5</f>
        <v>0.4</v>
      </c>
      <c r="AF30" s="95" t="s">
        <v>302</v>
      </c>
      <c r="AG30" s="95" t="s">
        <v>303</v>
      </c>
      <c r="AH30" s="113">
        <f>3/5</f>
        <v>0.6</v>
      </c>
      <c r="AI30" s="95" t="s">
        <v>423</v>
      </c>
      <c r="AJ30" s="95" t="s">
        <v>424</v>
      </c>
    </row>
    <row r="31" spans="1:36" ht="76.5" x14ac:dyDescent="0.2">
      <c r="A31" s="89"/>
      <c r="B31" s="89"/>
      <c r="C31" s="89"/>
      <c r="D31" s="68" t="s">
        <v>51</v>
      </c>
      <c r="E31" s="66" t="s">
        <v>112</v>
      </c>
      <c r="F31" s="56">
        <f t="shared" si="31"/>
        <v>0.14285714285714285</v>
      </c>
      <c r="G31" s="53">
        <f t="shared" si="29"/>
        <v>0.14285714285714285</v>
      </c>
      <c r="H31" s="35">
        <f t="shared" si="29"/>
        <v>0.14285714285714285</v>
      </c>
      <c r="I31" s="35">
        <f t="shared" si="29"/>
        <v>0.14285714285714285</v>
      </c>
      <c r="J31" s="35">
        <f t="shared" si="29"/>
        <v>0.14285714285714285</v>
      </c>
      <c r="K31" s="35">
        <f t="shared" si="29"/>
        <v>0.14285714285714285</v>
      </c>
      <c r="L31" s="35">
        <f t="shared" si="29"/>
        <v>0.14285714285714285</v>
      </c>
      <c r="M31" s="15">
        <f t="shared" si="30"/>
        <v>0.99999999999999978</v>
      </c>
      <c r="N31" s="111"/>
      <c r="O31" s="48">
        <f t="shared" si="1"/>
        <v>0.14285714285714285</v>
      </c>
      <c r="P31" s="18">
        <v>0.08</v>
      </c>
      <c r="Q31" s="34">
        <f t="shared" si="3"/>
        <v>0.56000000000000005</v>
      </c>
      <c r="R31" s="68" t="s">
        <v>186</v>
      </c>
      <c r="S31" s="68" t="s">
        <v>187</v>
      </c>
      <c r="T31" s="68" t="s">
        <v>188</v>
      </c>
      <c r="U31" s="137"/>
      <c r="V31" s="49">
        <f t="shared" si="2"/>
        <v>0.2857142857142857</v>
      </c>
      <c r="W31" s="18">
        <v>0.13</v>
      </c>
      <c r="X31" s="34">
        <f t="shared" si="32"/>
        <v>0.45500000000000002</v>
      </c>
      <c r="Y31" s="68" t="s">
        <v>421</v>
      </c>
      <c r="Z31" s="68" t="s">
        <v>435</v>
      </c>
      <c r="AA31" s="68" t="s">
        <v>188</v>
      </c>
      <c r="AB31" s="91"/>
      <c r="AC31" s="101"/>
      <c r="AD31" s="101"/>
      <c r="AE31" s="114"/>
      <c r="AF31" s="101"/>
      <c r="AG31" s="101"/>
      <c r="AH31" s="114"/>
      <c r="AI31" s="101"/>
      <c r="AJ31" s="101"/>
    </row>
    <row r="32" spans="1:36" ht="168.75" customHeight="1" x14ac:dyDescent="0.2">
      <c r="A32" s="89"/>
      <c r="B32" s="89"/>
      <c r="C32" s="89"/>
      <c r="D32" s="68" t="s">
        <v>85</v>
      </c>
      <c r="E32" s="66" t="s">
        <v>113</v>
      </c>
      <c r="F32" s="56">
        <f t="shared" si="31"/>
        <v>0.14285714285714285</v>
      </c>
      <c r="G32" s="53">
        <f t="shared" si="29"/>
        <v>0.14285714285714285</v>
      </c>
      <c r="H32" s="35">
        <f t="shared" si="29"/>
        <v>0.14285714285714285</v>
      </c>
      <c r="I32" s="35">
        <f t="shared" si="29"/>
        <v>0.14285714285714285</v>
      </c>
      <c r="J32" s="35">
        <f t="shared" si="29"/>
        <v>0.14285714285714285</v>
      </c>
      <c r="K32" s="35">
        <f t="shared" si="29"/>
        <v>0.14285714285714285</v>
      </c>
      <c r="L32" s="35">
        <f t="shared" si="29"/>
        <v>0.14285714285714285</v>
      </c>
      <c r="M32" s="15">
        <f t="shared" si="30"/>
        <v>0.99999999999999978</v>
      </c>
      <c r="N32" s="110"/>
      <c r="O32" s="48">
        <f t="shared" si="1"/>
        <v>0.14285714285714285</v>
      </c>
      <c r="P32" s="18">
        <v>0.1429</v>
      </c>
      <c r="Q32" s="34">
        <f t="shared" si="3"/>
        <v>1.0003</v>
      </c>
      <c r="R32" s="68" t="s">
        <v>189</v>
      </c>
      <c r="S32" s="68" t="s">
        <v>160</v>
      </c>
      <c r="T32" s="68" t="s">
        <v>160</v>
      </c>
      <c r="U32" s="138"/>
      <c r="V32" s="49">
        <f t="shared" si="2"/>
        <v>0.2857142857142857</v>
      </c>
      <c r="W32" s="18">
        <v>0.15</v>
      </c>
      <c r="X32" s="34">
        <f t="shared" si="32"/>
        <v>0.52500000000000002</v>
      </c>
      <c r="Y32" s="68" t="s">
        <v>422</v>
      </c>
      <c r="Z32" s="68" t="s">
        <v>436</v>
      </c>
      <c r="AA32" s="68" t="s">
        <v>437</v>
      </c>
      <c r="AB32" s="92"/>
      <c r="AC32" s="96"/>
      <c r="AD32" s="96"/>
      <c r="AE32" s="115"/>
      <c r="AF32" s="96"/>
      <c r="AG32" s="96"/>
      <c r="AH32" s="115"/>
      <c r="AI32" s="96"/>
      <c r="AJ32" s="96"/>
    </row>
    <row r="33" spans="1:36" s="28" customFormat="1" x14ac:dyDescent="0.2">
      <c r="A33" s="20"/>
      <c r="B33" s="20"/>
      <c r="C33" s="20"/>
      <c r="D33" s="21"/>
      <c r="E33" s="22"/>
      <c r="F33" s="23">
        <f t="shared" ref="F33:M33" si="33">AVERAGE(F27:F32)</f>
        <v>0.14285714285714282</v>
      </c>
      <c r="G33" s="23">
        <f t="shared" si="33"/>
        <v>0.14285714285714282</v>
      </c>
      <c r="H33" s="23">
        <f t="shared" si="33"/>
        <v>0.14285714285714282</v>
      </c>
      <c r="I33" s="23">
        <f t="shared" si="33"/>
        <v>0.14285714285714282</v>
      </c>
      <c r="J33" s="23">
        <f t="shared" si="33"/>
        <v>0.14285714285714282</v>
      </c>
      <c r="K33" s="23">
        <f t="shared" si="33"/>
        <v>0.14285714285714282</v>
      </c>
      <c r="L33" s="23">
        <f t="shared" si="33"/>
        <v>0.14285714285714282</v>
      </c>
      <c r="M33" s="23">
        <f t="shared" si="33"/>
        <v>0.99999999999999989</v>
      </c>
      <c r="N33" s="43"/>
      <c r="O33" s="23">
        <f t="shared" si="1"/>
        <v>0.14285714285714282</v>
      </c>
      <c r="P33" s="45">
        <f t="shared" ref="P33:Q33" si="34">AVERAGE(P27:P32)</f>
        <v>9.8816666666666664E-2</v>
      </c>
      <c r="Q33" s="45">
        <f t="shared" si="34"/>
        <v>0.69171666666666665</v>
      </c>
      <c r="R33" s="23"/>
      <c r="S33" s="23"/>
      <c r="T33" s="23"/>
      <c r="U33" s="43"/>
      <c r="V33" s="23">
        <f t="shared" si="2"/>
        <v>0.28571428571428564</v>
      </c>
      <c r="W33" s="45">
        <f>AVERAGE(W27:W32)</f>
        <v>0.21833333333333335</v>
      </c>
      <c r="X33" s="45">
        <f t="shared" ref="X33" si="35">AVERAGE(X27:X32)</f>
        <v>0.76416666666666666</v>
      </c>
      <c r="Y33" s="47"/>
      <c r="Z33" s="47"/>
      <c r="AA33" s="47"/>
      <c r="AB33" s="22"/>
      <c r="AC33" s="21"/>
      <c r="AD33" s="21"/>
      <c r="AE33" s="2"/>
      <c r="AF33" s="21"/>
      <c r="AG33" s="21"/>
      <c r="AH33" s="2"/>
      <c r="AI33" s="21"/>
      <c r="AJ33" s="21"/>
    </row>
    <row r="34" spans="1:36" ht="86.25" customHeight="1" x14ac:dyDescent="0.2">
      <c r="A34" s="89" t="s">
        <v>28</v>
      </c>
      <c r="B34" s="89" t="s">
        <v>8</v>
      </c>
      <c r="C34" s="89" t="s">
        <v>149</v>
      </c>
      <c r="D34" s="71" t="s">
        <v>52</v>
      </c>
      <c r="E34" s="66" t="s">
        <v>114</v>
      </c>
      <c r="F34" s="55">
        <v>0.2</v>
      </c>
      <c r="G34" s="50">
        <v>0.2</v>
      </c>
      <c r="H34" s="17">
        <v>0.2</v>
      </c>
      <c r="I34" s="17">
        <v>0.2</v>
      </c>
      <c r="J34" s="17">
        <v>0.2</v>
      </c>
      <c r="K34" s="17">
        <v>0</v>
      </c>
      <c r="L34" s="17">
        <v>0</v>
      </c>
      <c r="M34" s="15">
        <f t="shared" ref="M34:M38" si="36">SUM(F34:L34)</f>
        <v>1</v>
      </c>
      <c r="N34" s="123">
        <v>275989144</v>
      </c>
      <c r="O34" s="48">
        <f>F34</f>
        <v>0.2</v>
      </c>
      <c r="P34" s="34">
        <v>0.192</v>
      </c>
      <c r="Q34" s="34">
        <f t="shared" si="3"/>
        <v>0.96</v>
      </c>
      <c r="R34" s="68" t="s">
        <v>262</v>
      </c>
      <c r="S34" s="68" t="s">
        <v>160</v>
      </c>
      <c r="T34" s="68" t="s">
        <v>160</v>
      </c>
      <c r="U34" s="139">
        <v>167132739</v>
      </c>
      <c r="V34" s="49">
        <f t="shared" si="2"/>
        <v>0.4</v>
      </c>
      <c r="W34" s="34">
        <v>0.8</v>
      </c>
      <c r="X34" s="34">
        <f t="shared" ref="X34" si="37">W34/V34</f>
        <v>2</v>
      </c>
      <c r="Y34" s="68" t="s">
        <v>441</v>
      </c>
      <c r="Z34" s="68" t="s">
        <v>160</v>
      </c>
      <c r="AA34" s="68" t="s">
        <v>160</v>
      </c>
      <c r="AB34" s="90" t="s">
        <v>199</v>
      </c>
      <c r="AC34" s="95" t="s">
        <v>430</v>
      </c>
      <c r="AD34" s="95" t="s">
        <v>269</v>
      </c>
      <c r="AE34" s="129">
        <v>0.192</v>
      </c>
      <c r="AF34" s="90" t="s">
        <v>262</v>
      </c>
      <c r="AG34" s="90" t="s">
        <v>160</v>
      </c>
      <c r="AH34" s="113">
        <f>80/100</f>
        <v>0.8</v>
      </c>
      <c r="AI34" s="90" t="s">
        <v>440</v>
      </c>
      <c r="AJ34" s="90" t="s">
        <v>160</v>
      </c>
    </row>
    <row r="35" spans="1:36" ht="66.75" customHeight="1" x14ac:dyDescent="0.2">
      <c r="A35" s="89"/>
      <c r="B35" s="89"/>
      <c r="C35" s="89"/>
      <c r="D35" s="67" t="s">
        <v>78</v>
      </c>
      <c r="E35" s="66" t="s">
        <v>114</v>
      </c>
      <c r="F35" s="55">
        <v>0</v>
      </c>
      <c r="G35" s="50">
        <v>0.6</v>
      </c>
      <c r="H35" s="17">
        <v>0.4</v>
      </c>
      <c r="I35" s="17">
        <v>0</v>
      </c>
      <c r="J35" s="17">
        <v>0</v>
      </c>
      <c r="K35" s="17">
        <v>0</v>
      </c>
      <c r="L35" s="17">
        <v>0</v>
      </c>
      <c r="M35" s="15">
        <f t="shared" si="36"/>
        <v>1</v>
      </c>
      <c r="N35" s="124"/>
      <c r="O35" s="48">
        <f t="shared" si="1"/>
        <v>0</v>
      </c>
      <c r="P35" s="34">
        <v>0</v>
      </c>
      <c r="Q35" s="34">
        <v>1</v>
      </c>
      <c r="R35" s="68" t="s">
        <v>160</v>
      </c>
      <c r="S35" s="68" t="s">
        <v>160</v>
      </c>
      <c r="T35" s="68" t="s">
        <v>160</v>
      </c>
      <c r="U35" s="140"/>
      <c r="V35" s="49">
        <f>F35+G35</f>
        <v>0.6</v>
      </c>
      <c r="W35" s="34">
        <v>0.6</v>
      </c>
      <c r="X35" s="34">
        <v>1</v>
      </c>
      <c r="Y35" s="68" t="s">
        <v>431</v>
      </c>
      <c r="Z35" s="68" t="s">
        <v>160</v>
      </c>
      <c r="AA35" s="68" t="s">
        <v>160</v>
      </c>
      <c r="AB35" s="91"/>
      <c r="AC35" s="101"/>
      <c r="AD35" s="101"/>
      <c r="AE35" s="99"/>
      <c r="AF35" s="91"/>
      <c r="AG35" s="91"/>
      <c r="AH35" s="114"/>
      <c r="AI35" s="91"/>
      <c r="AJ35" s="91"/>
    </row>
    <row r="36" spans="1:36" ht="102" x14ac:dyDescent="0.2">
      <c r="A36" s="89"/>
      <c r="B36" s="89"/>
      <c r="C36" s="89"/>
      <c r="D36" s="67" t="s">
        <v>75</v>
      </c>
      <c r="E36" s="66" t="s">
        <v>115</v>
      </c>
      <c r="F36" s="55">
        <f>100%/7</f>
        <v>0.14285714285714285</v>
      </c>
      <c r="G36" s="54">
        <f>F36</f>
        <v>0.14285714285714285</v>
      </c>
      <c r="H36" s="16">
        <f t="shared" ref="H36:H38" si="38">G36</f>
        <v>0.14285714285714285</v>
      </c>
      <c r="I36" s="16">
        <f t="shared" ref="I36:I38" si="39">H36</f>
        <v>0.14285714285714285</v>
      </c>
      <c r="J36" s="16">
        <f t="shared" ref="J36:J38" si="40">I36</f>
        <v>0.14285714285714285</v>
      </c>
      <c r="K36" s="16">
        <f t="shared" ref="K36:K38" si="41">J36</f>
        <v>0.14285714285714285</v>
      </c>
      <c r="L36" s="16">
        <f t="shared" ref="L36:L38" si="42">K36</f>
        <v>0.14285714285714285</v>
      </c>
      <c r="M36" s="15">
        <f t="shared" si="36"/>
        <v>0.99999999999999978</v>
      </c>
      <c r="N36" s="124"/>
      <c r="O36" s="48">
        <f t="shared" si="1"/>
        <v>0.14285714285714285</v>
      </c>
      <c r="P36" s="34">
        <v>0.2</v>
      </c>
      <c r="Q36" s="34">
        <f t="shared" si="3"/>
        <v>1.4000000000000001</v>
      </c>
      <c r="R36" s="68" t="s">
        <v>258</v>
      </c>
      <c r="S36" s="68" t="s">
        <v>160</v>
      </c>
      <c r="T36" s="68" t="s">
        <v>160</v>
      </c>
      <c r="U36" s="140"/>
      <c r="V36" s="49">
        <f t="shared" si="2"/>
        <v>0.2857142857142857</v>
      </c>
      <c r="W36" s="34">
        <v>0.28000000000000003</v>
      </c>
      <c r="X36" s="34">
        <f t="shared" ref="X36" si="43">W36/V36</f>
        <v>0.98000000000000009</v>
      </c>
      <c r="Y36" s="68" t="s">
        <v>429</v>
      </c>
      <c r="Z36" s="68" t="s">
        <v>160</v>
      </c>
      <c r="AA36" s="68" t="s">
        <v>160</v>
      </c>
      <c r="AB36" s="91"/>
      <c r="AC36" s="101"/>
      <c r="AD36" s="101"/>
      <c r="AE36" s="99"/>
      <c r="AF36" s="91"/>
      <c r="AG36" s="91"/>
      <c r="AH36" s="114"/>
      <c r="AI36" s="91"/>
      <c r="AJ36" s="91"/>
    </row>
    <row r="37" spans="1:36" ht="89.25" x14ac:dyDescent="0.2">
      <c r="A37" s="89"/>
      <c r="B37" s="89"/>
      <c r="C37" s="89"/>
      <c r="D37" s="67" t="s">
        <v>79</v>
      </c>
      <c r="E37" s="66" t="s">
        <v>116</v>
      </c>
      <c r="F37" s="55">
        <f>100%/7</f>
        <v>0.14285714285714285</v>
      </c>
      <c r="G37" s="54">
        <f t="shared" ref="G37:G38" si="44">F37</f>
        <v>0.14285714285714285</v>
      </c>
      <c r="H37" s="16">
        <f t="shared" si="38"/>
        <v>0.14285714285714285</v>
      </c>
      <c r="I37" s="16">
        <f t="shared" si="39"/>
        <v>0.14285714285714285</v>
      </c>
      <c r="J37" s="16">
        <f t="shared" si="40"/>
        <v>0.14285714285714285</v>
      </c>
      <c r="K37" s="16">
        <f t="shared" si="41"/>
        <v>0.14285714285714285</v>
      </c>
      <c r="L37" s="16">
        <f t="shared" si="42"/>
        <v>0.14285714285714285</v>
      </c>
      <c r="M37" s="15">
        <f t="shared" si="36"/>
        <v>0.99999999999999978</v>
      </c>
      <c r="N37" s="124"/>
      <c r="O37" s="48">
        <f t="shared" si="1"/>
        <v>0.14285714285714285</v>
      </c>
      <c r="P37" s="34">
        <f>Q37*O37</f>
        <v>0.10714285714285714</v>
      </c>
      <c r="Q37" s="34">
        <v>0.75</v>
      </c>
      <c r="R37" s="68" t="s">
        <v>260</v>
      </c>
      <c r="S37" s="68" t="s">
        <v>160</v>
      </c>
      <c r="T37" s="68" t="s">
        <v>259</v>
      </c>
      <c r="U37" s="140"/>
      <c r="V37" s="49">
        <f t="shared" si="2"/>
        <v>0.2857142857142857</v>
      </c>
      <c r="W37" s="34">
        <v>0.28000000000000003</v>
      </c>
      <c r="X37" s="34">
        <f>W37/V37</f>
        <v>0.98000000000000009</v>
      </c>
      <c r="Y37" s="68" t="s">
        <v>442</v>
      </c>
      <c r="Z37" s="68" t="s">
        <v>160</v>
      </c>
      <c r="AA37" s="68" t="s">
        <v>443</v>
      </c>
      <c r="AB37" s="91"/>
      <c r="AC37" s="101"/>
      <c r="AD37" s="101"/>
      <c r="AE37" s="99"/>
      <c r="AF37" s="91"/>
      <c r="AG37" s="91"/>
      <c r="AH37" s="114"/>
      <c r="AI37" s="91"/>
      <c r="AJ37" s="91"/>
    </row>
    <row r="38" spans="1:36" ht="63.75" x14ac:dyDescent="0.2">
      <c r="A38" s="89"/>
      <c r="B38" s="89"/>
      <c r="C38" s="89"/>
      <c r="D38" s="67" t="s">
        <v>76</v>
      </c>
      <c r="E38" s="66" t="s">
        <v>117</v>
      </c>
      <c r="F38" s="55">
        <f>100%/7</f>
        <v>0.14285714285714285</v>
      </c>
      <c r="G38" s="54">
        <f t="shared" si="44"/>
        <v>0.14285714285714285</v>
      </c>
      <c r="H38" s="16">
        <f t="shared" si="38"/>
        <v>0.14285714285714285</v>
      </c>
      <c r="I38" s="16">
        <f t="shared" si="39"/>
        <v>0.14285714285714285</v>
      </c>
      <c r="J38" s="16">
        <f t="shared" si="40"/>
        <v>0.14285714285714285</v>
      </c>
      <c r="K38" s="16">
        <f t="shared" si="41"/>
        <v>0.14285714285714285</v>
      </c>
      <c r="L38" s="16">
        <f t="shared" si="42"/>
        <v>0.14285714285714285</v>
      </c>
      <c r="M38" s="15">
        <f t="shared" si="36"/>
        <v>0.99999999999999978</v>
      </c>
      <c r="N38" s="125"/>
      <c r="O38" s="48">
        <f t="shared" si="1"/>
        <v>0.14285714285714285</v>
      </c>
      <c r="P38" s="34">
        <v>0.15</v>
      </c>
      <c r="Q38" s="34">
        <f t="shared" si="3"/>
        <v>1.05</v>
      </c>
      <c r="R38" s="68" t="s">
        <v>261</v>
      </c>
      <c r="S38" s="68" t="s">
        <v>160</v>
      </c>
      <c r="T38" s="68" t="s">
        <v>160</v>
      </c>
      <c r="U38" s="141"/>
      <c r="V38" s="49">
        <f t="shared" si="2"/>
        <v>0.2857142857142857</v>
      </c>
      <c r="W38" s="34">
        <v>0.28000000000000003</v>
      </c>
      <c r="X38" s="34">
        <f t="shared" ref="X38" si="45">W38/V38</f>
        <v>0.98000000000000009</v>
      </c>
      <c r="Y38" s="68" t="s">
        <v>444</v>
      </c>
      <c r="Z38" s="68" t="s">
        <v>160</v>
      </c>
      <c r="AA38" s="68" t="s">
        <v>160</v>
      </c>
      <c r="AB38" s="92"/>
      <c r="AC38" s="96"/>
      <c r="AD38" s="96"/>
      <c r="AE38" s="100"/>
      <c r="AF38" s="92"/>
      <c r="AG38" s="92"/>
      <c r="AH38" s="115"/>
      <c r="AI38" s="92"/>
      <c r="AJ38" s="92"/>
    </row>
    <row r="39" spans="1:36" s="28" customFormat="1" x14ac:dyDescent="0.2">
      <c r="A39" s="20"/>
      <c r="B39" s="20"/>
      <c r="C39" s="20"/>
      <c r="D39" s="20"/>
      <c r="E39" s="22"/>
      <c r="F39" s="23">
        <f t="shared" ref="F39:M39" si="46">AVERAGE(F34:F38)</f>
        <v>0.12571428571428572</v>
      </c>
      <c r="G39" s="23">
        <f t="shared" si="46"/>
        <v>0.24571428571428569</v>
      </c>
      <c r="H39" s="23">
        <f t="shared" si="46"/>
        <v>0.20571428571428568</v>
      </c>
      <c r="I39" s="23">
        <f t="shared" si="46"/>
        <v>0.12571428571428572</v>
      </c>
      <c r="J39" s="23">
        <f t="shared" si="46"/>
        <v>0.12571428571428572</v>
      </c>
      <c r="K39" s="23">
        <f t="shared" si="46"/>
        <v>8.5714285714285715E-2</v>
      </c>
      <c r="L39" s="23">
        <f t="shared" si="46"/>
        <v>8.5714285714285715E-2</v>
      </c>
      <c r="M39" s="23">
        <f t="shared" si="46"/>
        <v>1</v>
      </c>
      <c r="N39" s="44"/>
      <c r="O39" s="23">
        <f t="shared" si="1"/>
        <v>0.12571428571428572</v>
      </c>
      <c r="P39" s="23">
        <f t="shared" ref="P39:Q39" si="47">AVERAGE(P34:P38)</f>
        <v>0.12982857142857143</v>
      </c>
      <c r="Q39" s="23">
        <f t="shared" si="47"/>
        <v>1.032</v>
      </c>
      <c r="R39" s="23"/>
      <c r="S39" s="23"/>
      <c r="T39" s="23"/>
      <c r="U39" s="44"/>
      <c r="V39" s="23">
        <f t="shared" si="2"/>
        <v>0.37142857142857144</v>
      </c>
      <c r="W39" s="23">
        <f t="shared" ref="W39:X39" si="48">AVERAGE(W34:W38)</f>
        <v>0.44800000000000006</v>
      </c>
      <c r="X39" s="45">
        <f t="shared" si="48"/>
        <v>1.1880000000000002</v>
      </c>
      <c r="Y39" s="47"/>
      <c r="Z39" s="47"/>
      <c r="AA39" s="47"/>
      <c r="AB39" s="22"/>
      <c r="AC39" s="21"/>
      <c r="AD39" s="21"/>
      <c r="AE39" s="2"/>
      <c r="AF39" s="21"/>
      <c r="AG39" s="21"/>
      <c r="AH39" s="2"/>
      <c r="AI39" s="21"/>
      <c r="AJ39" s="21"/>
    </row>
    <row r="40" spans="1:36" ht="249.95" customHeight="1" x14ac:dyDescent="0.2">
      <c r="A40" s="89" t="s">
        <v>33</v>
      </c>
      <c r="B40" s="67" t="s">
        <v>18</v>
      </c>
      <c r="C40" s="67" t="s">
        <v>22</v>
      </c>
      <c r="D40" s="68" t="s">
        <v>96</v>
      </c>
      <c r="E40" s="66" t="s">
        <v>118</v>
      </c>
      <c r="F40" s="55">
        <f>100%/7</f>
        <v>0.14285714285714285</v>
      </c>
      <c r="G40" s="54">
        <f t="shared" ref="G40" si="49">F40</f>
        <v>0.14285714285714285</v>
      </c>
      <c r="H40" s="16">
        <f t="shared" ref="H40" si="50">G40</f>
        <v>0.14285714285714285</v>
      </c>
      <c r="I40" s="16">
        <f t="shared" ref="I40" si="51">H40</f>
        <v>0.14285714285714285</v>
      </c>
      <c r="J40" s="16">
        <f t="shared" ref="J40" si="52">I40</f>
        <v>0.14285714285714285</v>
      </c>
      <c r="K40" s="16">
        <f t="shared" ref="K40" si="53">J40</f>
        <v>0.14285714285714285</v>
      </c>
      <c r="L40" s="16">
        <f t="shared" ref="L40" si="54">K40</f>
        <v>0.14285714285714285</v>
      </c>
      <c r="M40" s="15">
        <f t="shared" ref="M40" si="55">SUM(F40:L40)</f>
        <v>0.99999999999999978</v>
      </c>
      <c r="N40" s="63">
        <v>87457190</v>
      </c>
      <c r="O40" s="48">
        <f>F40</f>
        <v>0.14285714285714285</v>
      </c>
      <c r="P40" s="33">
        <f>0.67*0.14</f>
        <v>9.3800000000000008E-2</v>
      </c>
      <c r="Q40" s="34">
        <f>P40/O40</f>
        <v>0.65660000000000007</v>
      </c>
      <c r="R40" s="68" t="s">
        <v>263</v>
      </c>
      <c r="S40" s="68" t="s">
        <v>264</v>
      </c>
      <c r="T40" s="68" t="s">
        <v>265</v>
      </c>
      <c r="U40" s="64">
        <v>0</v>
      </c>
      <c r="V40" s="49">
        <f t="shared" si="2"/>
        <v>0.2857142857142857</v>
      </c>
      <c r="W40" s="33">
        <v>0.25</v>
      </c>
      <c r="X40" s="34">
        <f>W40/V40</f>
        <v>0.875</v>
      </c>
      <c r="Y40" s="68" t="s">
        <v>446</v>
      </c>
      <c r="Z40" s="68" t="s">
        <v>445</v>
      </c>
      <c r="AA40" s="68" t="s">
        <v>160</v>
      </c>
      <c r="AB40" s="66" t="s">
        <v>198</v>
      </c>
      <c r="AC40" s="68" t="s">
        <v>267</v>
      </c>
      <c r="AD40" s="68" t="s">
        <v>266</v>
      </c>
      <c r="AE40" s="36">
        <f>6/9</f>
        <v>0.66666666666666663</v>
      </c>
      <c r="AF40" s="68" t="s">
        <v>268</v>
      </c>
      <c r="AG40" s="68" t="s">
        <v>265</v>
      </c>
      <c r="AH40" s="36">
        <f>6/7</f>
        <v>0.8571428571428571</v>
      </c>
      <c r="AI40" s="68" t="s">
        <v>447</v>
      </c>
      <c r="AJ40" s="68" t="s">
        <v>160</v>
      </c>
    </row>
    <row r="41" spans="1:36" s="28" customFormat="1" x14ac:dyDescent="0.2">
      <c r="A41" s="89"/>
      <c r="B41" s="20"/>
      <c r="C41" s="20"/>
      <c r="D41" s="21"/>
      <c r="E41" s="22"/>
      <c r="F41" s="23">
        <f t="shared" ref="F41:M41" si="56">AVERAGE(F40)</f>
        <v>0.14285714285714285</v>
      </c>
      <c r="G41" s="23">
        <f t="shared" si="56"/>
        <v>0.14285714285714285</v>
      </c>
      <c r="H41" s="23">
        <f t="shared" si="56"/>
        <v>0.14285714285714285</v>
      </c>
      <c r="I41" s="23">
        <f t="shared" si="56"/>
        <v>0.14285714285714285</v>
      </c>
      <c r="J41" s="23">
        <f t="shared" si="56"/>
        <v>0.14285714285714285</v>
      </c>
      <c r="K41" s="23">
        <f t="shared" si="56"/>
        <v>0.14285714285714285</v>
      </c>
      <c r="L41" s="23">
        <f t="shared" si="56"/>
        <v>0.14285714285714285</v>
      </c>
      <c r="M41" s="23">
        <f t="shared" si="56"/>
        <v>0.99999999999999978</v>
      </c>
      <c r="N41" s="43"/>
      <c r="O41" s="23">
        <f t="shared" si="1"/>
        <v>0.14285714285714285</v>
      </c>
      <c r="P41" s="23">
        <f t="shared" ref="P41:Q41" si="57">AVERAGE(P40)</f>
        <v>9.3800000000000008E-2</v>
      </c>
      <c r="Q41" s="23">
        <f t="shared" si="57"/>
        <v>0.65660000000000007</v>
      </c>
      <c r="R41" s="23"/>
      <c r="S41" s="23"/>
      <c r="T41" s="23"/>
      <c r="U41" s="43"/>
      <c r="V41" s="23">
        <f t="shared" si="2"/>
        <v>0.2857142857142857</v>
      </c>
      <c r="W41" s="23">
        <f t="shared" ref="W41:X41" si="58">AVERAGE(W40)</f>
        <v>0.25</v>
      </c>
      <c r="X41" s="45">
        <f t="shared" si="58"/>
        <v>0.875</v>
      </c>
      <c r="Y41" s="47"/>
      <c r="Z41" s="47"/>
      <c r="AA41" s="47"/>
      <c r="AB41" s="22"/>
      <c r="AC41" s="21"/>
      <c r="AD41" s="21"/>
      <c r="AE41" s="2"/>
      <c r="AF41" s="21"/>
      <c r="AG41" s="21"/>
      <c r="AH41" s="2"/>
      <c r="AI41" s="21"/>
      <c r="AJ41" s="21"/>
    </row>
    <row r="42" spans="1:36" ht="127.5" x14ac:dyDescent="0.2">
      <c r="A42" s="89"/>
      <c r="B42" s="89" t="s">
        <v>19</v>
      </c>
      <c r="C42" s="89" t="s">
        <v>150</v>
      </c>
      <c r="D42" s="68" t="s">
        <v>53</v>
      </c>
      <c r="E42" s="66" t="s">
        <v>119</v>
      </c>
      <c r="F42" s="55">
        <v>0.12</v>
      </c>
      <c r="G42" s="50">
        <v>0.2</v>
      </c>
      <c r="H42" s="17">
        <v>0.12</v>
      </c>
      <c r="I42" s="17">
        <v>0.12</v>
      </c>
      <c r="J42" s="17">
        <v>0.2</v>
      </c>
      <c r="K42" s="17">
        <v>0.12</v>
      </c>
      <c r="L42" s="17">
        <v>0.12</v>
      </c>
      <c r="M42" s="15">
        <f t="shared" ref="M42:M45" si="59">SUM(F42:L42)</f>
        <v>1</v>
      </c>
      <c r="N42" s="109">
        <v>244671663.16</v>
      </c>
      <c r="O42" s="48">
        <f t="shared" si="1"/>
        <v>0.12</v>
      </c>
      <c r="P42" s="18">
        <v>0.12</v>
      </c>
      <c r="Q42" s="18">
        <f t="shared" ref="Q42:Q44" si="60">P42/O42</f>
        <v>1</v>
      </c>
      <c r="R42" s="68" t="s">
        <v>326</v>
      </c>
      <c r="S42" s="68" t="s">
        <v>160</v>
      </c>
      <c r="T42" s="68" t="s">
        <v>160</v>
      </c>
      <c r="U42" s="136">
        <v>350431352</v>
      </c>
      <c r="V42" s="49">
        <f t="shared" si="2"/>
        <v>0.32</v>
      </c>
      <c r="W42" s="18">
        <f>P42+20%</f>
        <v>0.32</v>
      </c>
      <c r="X42" s="18">
        <f>W42/V42</f>
        <v>1</v>
      </c>
      <c r="Y42" s="41" t="s">
        <v>352</v>
      </c>
      <c r="Z42" s="41" t="s">
        <v>160</v>
      </c>
      <c r="AA42" s="68" t="s">
        <v>160</v>
      </c>
      <c r="AB42" s="90" t="s">
        <v>200</v>
      </c>
      <c r="AC42" s="95" t="s">
        <v>235</v>
      </c>
      <c r="AD42" s="95" t="s">
        <v>235</v>
      </c>
      <c r="AE42" s="108">
        <v>5</v>
      </c>
      <c r="AF42" s="95" t="s">
        <v>239</v>
      </c>
      <c r="AG42" s="95" t="s">
        <v>240</v>
      </c>
      <c r="AH42" s="108">
        <v>3</v>
      </c>
      <c r="AI42" s="95" t="s">
        <v>356</v>
      </c>
      <c r="AJ42" s="95" t="s">
        <v>357</v>
      </c>
    </row>
    <row r="43" spans="1:36" ht="409.5" x14ac:dyDescent="0.2">
      <c r="A43" s="89"/>
      <c r="B43" s="89"/>
      <c r="C43" s="89"/>
      <c r="D43" s="83" t="s">
        <v>54</v>
      </c>
      <c r="E43" s="66" t="s">
        <v>120</v>
      </c>
      <c r="F43" s="55">
        <f>100%/7</f>
        <v>0.14285714285714285</v>
      </c>
      <c r="G43" s="50">
        <f>F43</f>
        <v>0.14285714285714285</v>
      </c>
      <c r="H43" s="17">
        <f t="shared" ref="H43" si="61">G43</f>
        <v>0.14285714285714285</v>
      </c>
      <c r="I43" s="17">
        <f t="shared" ref="I43" si="62">H43</f>
        <v>0.14285714285714285</v>
      </c>
      <c r="J43" s="17">
        <f t="shared" ref="J43" si="63">I43</f>
        <v>0.14285714285714285</v>
      </c>
      <c r="K43" s="17">
        <f t="shared" ref="K43" si="64">J43</f>
        <v>0.14285714285714285</v>
      </c>
      <c r="L43" s="17">
        <f t="shared" ref="L43" si="65">K43</f>
        <v>0.14285714285714285</v>
      </c>
      <c r="M43" s="15">
        <f t="shared" si="59"/>
        <v>0.99999999999999978</v>
      </c>
      <c r="N43" s="111"/>
      <c r="O43" s="48">
        <f t="shared" si="1"/>
        <v>0.14285714285714285</v>
      </c>
      <c r="P43" s="18">
        <v>0.15</v>
      </c>
      <c r="Q43" s="18">
        <f t="shared" si="60"/>
        <v>1.05</v>
      </c>
      <c r="R43" s="41" t="s">
        <v>224</v>
      </c>
      <c r="S43" s="68" t="s">
        <v>160</v>
      </c>
      <c r="T43" s="68" t="s">
        <v>160</v>
      </c>
      <c r="U43" s="137"/>
      <c r="V43" s="49">
        <f t="shared" si="2"/>
        <v>0.2857142857142857</v>
      </c>
      <c r="W43" s="18">
        <f>V43</f>
        <v>0.2857142857142857</v>
      </c>
      <c r="X43" s="18">
        <f t="shared" ref="X43:X44" si="66">W43/V43</f>
        <v>1</v>
      </c>
      <c r="Y43" s="78" t="s">
        <v>427</v>
      </c>
      <c r="Z43" s="68" t="s">
        <v>160</v>
      </c>
      <c r="AA43" s="68" t="s">
        <v>160</v>
      </c>
      <c r="AB43" s="92"/>
      <c r="AC43" s="96"/>
      <c r="AD43" s="96"/>
      <c r="AE43" s="100"/>
      <c r="AF43" s="96"/>
      <c r="AG43" s="96"/>
      <c r="AH43" s="100"/>
      <c r="AI43" s="96"/>
      <c r="AJ43" s="96"/>
    </row>
    <row r="44" spans="1:36" ht="255" x14ac:dyDescent="0.2">
      <c r="A44" s="89"/>
      <c r="B44" s="89"/>
      <c r="C44" s="89"/>
      <c r="D44" s="83" t="s">
        <v>86</v>
      </c>
      <c r="E44" s="66" t="s">
        <v>121</v>
      </c>
      <c r="F44" s="55">
        <v>0.05</v>
      </c>
      <c r="G44" s="50">
        <v>0.1</v>
      </c>
      <c r="H44" s="17">
        <v>0.1</v>
      </c>
      <c r="I44" s="17">
        <v>0.1</v>
      </c>
      <c r="J44" s="17">
        <v>0.2</v>
      </c>
      <c r="K44" s="17">
        <v>0.2</v>
      </c>
      <c r="L44" s="17">
        <v>0.25</v>
      </c>
      <c r="M44" s="15">
        <f t="shared" si="59"/>
        <v>1</v>
      </c>
      <c r="N44" s="111"/>
      <c r="O44" s="48">
        <f t="shared" si="1"/>
        <v>0.05</v>
      </c>
      <c r="P44" s="18">
        <v>0.1</v>
      </c>
      <c r="Q44" s="18">
        <f t="shared" si="60"/>
        <v>2</v>
      </c>
      <c r="R44" s="68" t="s">
        <v>354</v>
      </c>
      <c r="S44" s="68" t="s">
        <v>160</v>
      </c>
      <c r="T44" s="68" t="s">
        <v>160</v>
      </c>
      <c r="U44" s="137"/>
      <c r="V44" s="49">
        <f t="shared" si="2"/>
        <v>0.15000000000000002</v>
      </c>
      <c r="W44" s="18">
        <f>V44</f>
        <v>0.15000000000000002</v>
      </c>
      <c r="X44" s="18">
        <f t="shared" si="66"/>
        <v>1</v>
      </c>
      <c r="Y44" s="78" t="s">
        <v>428</v>
      </c>
      <c r="Z44" s="68" t="s">
        <v>160</v>
      </c>
      <c r="AA44" s="68" t="s">
        <v>160</v>
      </c>
      <c r="AB44" s="90" t="s">
        <v>200</v>
      </c>
      <c r="AC44" s="95" t="s">
        <v>236</v>
      </c>
      <c r="AD44" s="95" t="s">
        <v>242</v>
      </c>
      <c r="AE44" s="108">
        <v>70</v>
      </c>
      <c r="AF44" s="95" t="s">
        <v>243</v>
      </c>
      <c r="AG44" s="95" t="s">
        <v>241</v>
      </c>
      <c r="AH44" s="112">
        <f>104+32</f>
        <v>136</v>
      </c>
      <c r="AI44" s="95" t="s">
        <v>355</v>
      </c>
      <c r="AJ44" s="95" t="s">
        <v>357</v>
      </c>
    </row>
    <row r="45" spans="1:36" ht="104.25" customHeight="1" x14ac:dyDescent="0.2">
      <c r="A45" s="89"/>
      <c r="B45" s="89"/>
      <c r="C45" s="89"/>
      <c r="D45" s="68" t="s">
        <v>80</v>
      </c>
      <c r="E45" s="66" t="s">
        <v>122</v>
      </c>
      <c r="F45" s="55">
        <v>0</v>
      </c>
      <c r="G45" s="50">
        <v>0.05</v>
      </c>
      <c r="H45" s="17">
        <v>0.1</v>
      </c>
      <c r="I45" s="17">
        <v>0.15</v>
      </c>
      <c r="J45" s="17">
        <v>0.2</v>
      </c>
      <c r="K45" s="17">
        <v>0.2</v>
      </c>
      <c r="L45" s="17">
        <v>0.3</v>
      </c>
      <c r="M45" s="15">
        <f t="shared" si="59"/>
        <v>1</v>
      </c>
      <c r="N45" s="110"/>
      <c r="O45" s="48">
        <f t="shared" si="1"/>
        <v>0</v>
      </c>
      <c r="P45" s="18">
        <v>0</v>
      </c>
      <c r="Q45" s="18">
        <v>1</v>
      </c>
      <c r="R45" s="68" t="s">
        <v>160</v>
      </c>
      <c r="S45" s="68" t="s">
        <v>160</v>
      </c>
      <c r="T45" s="68" t="s">
        <v>160</v>
      </c>
      <c r="U45" s="138"/>
      <c r="V45" s="49">
        <f>F45+G45</f>
        <v>0.05</v>
      </c>
      <c r="W45" s="18">
        <v>0.1</v>
      </c>
      <c r="X45" s="79">
        <f>W45/V45</f>
        <v>2</v>
      </c>
      <c r="Y45" s="80" t="s">
        <v>432</v>
      </c>
      <c r="Z45" s="69" t="s">
        <v>160</v>
      </c>
      <c r="AA45" s="68" t="s">
        <v>160</v>
      </c>
      <c r="AB45" s="92"/>
      <c r="AC45" s="96"/>
      <c r="AD45" s="96"/>
      <c r="AE45" s="100"/>
      <c r="AF45" s="96"/>
      <c r="AG45" s="96"/>
      <c r="AH45" s="100"/>
      <c r="AI45" s="96"/>
      <c r="AJ45" s="96"/>
    </row>
    <row r="46" spans="1:36" s="28" customFormat="1" x14ac:dyDescent="0.2">
      <c r="A46" s="20"/>
      <c r="B46" s="20"/>
      <c r="C46" s="20"/>
      <c r="D46" s="21"/>
      <c r="E46" s="22"/>
      <c r="F46" s="23">
        <f t="shared" ref="F46:M46" si="67">AVERAGE(F42:F45)</f>
        <v>7.8214285714285708E-2</v>
      </c>
      <c r="G46" s="23">
        <f t="shared" si="67"/>
        <v>0.12321428571428571</v>
      </c>
      <c r="H46" s="23">
        <f t="shared" si="67"/>
        <v>0.11571428571428571</v>
      </c>
      <c r="I46" s="23">
        <f t="shared" si="67"/>
        <v>0.12821428571428573</v>
      </c>
      <c r="J46" s="23">
        <f t="shared" si="67"/>
        <v>0.18571428571428572</v>
      </c>
      <c r="K46" s="23">
        <f t="shared" si="67"/>
        <v>0.1657142857142857</v>
      </c>
      <c r="L46" s="23">
        <f t="shared" si="67"/>
        <v>0.20321428571428574</v>
      </c>
      <c r="M46" s="23">
        <f t="shared" si="67"/>
        <v>1</v>
      </c>
      <c r="N46" s="43"/>
      <c r="O46" s="23">
        <f>F46</f>
        <v>7.8214285714285708E-2</v>
      </c>
      <c r="P46" s="23">
        <f t="shared" ref="P46" si="68">AVERAGE(P42:P45)</f>
        <v>9.2499999999999999E-2</v>
      </c>
      <c r="Q46" s="23">
        <f>AVERAGE(Q42:Q45)</f>
        <v>1.2625</v>
      </c>
      <c r="R46" s="23"/>
      <c r="S46" s="23"/>
      <c r="T46" s="23"/>
      <c r="U46" s="43"/>
      <c r="V46" s="23">
        <f t="shared" si="2"/>
        <v>0.2014285714285714</v>
      </c>
      <c r="W46" s="23">
        <f t="shared" ref="W46" si="69">AVERAGE(W42:W45)</f>
        <v>0.21392857142857141</v>
      </c>
      <c r="X46" s="45">
        <f>AVERAGE(X42:X45)</f>
        <v>1.25</v>
      </c>
      <c r="Y46" s="47"/>
      <c r="Z46" s="47"/>
      <c r="AA46" s="47"/>
      <c r="AB46" s="22"/>
      <c r="AC46" s="21"/>
      <c r="AD46" s="21"/>
      <c r="AE46" s="2"/>
      <c r="AF46" s="21"/>
      <c r="AG46" s="21"/>
      <c r="AH46" s="2"/>
      <c r="AI46" s="21"/>
      <c r="AJ46" s="21"/>
    </row>
    <row r="47" spans="1:36" ht="255" x14ac:dyDescent="0.2">
      <c r="A47" s="89" t="s">
        <v>31</v>
      </c>
      <c r="B47" s="146" t="s">
        <v>15</v>
      </c>
      <c r="C47" s="86" t="s">
        <v>38</v>
      </c>
      <c r="D47" s="68" t="s">
        <v>155</v>
      </c>
      <c r="E47" s="90" t="s">
        <v>123</v>
      </c>
      <c r="F47" s="55">
        <v>0.8</v>
      </c>
      <c r="G47" s="50">
        <v>0.2</v>
      </c>
      <c r="H47" s="17">
        <v>0</v>
      </c>
      <c r="I47" s="17">
        <v>0</v>
      </c>
      <c r="J47" s="17">
        <v>0</v>
      </c>
      <c r="K47" s="17">
        <v>0</v>
      </c>
      <c r="L47" s="17">
        <v>0</v>
      </c>
      <c r="M47" s="15">
        <f t="shared" ref="M47:M50" si="70">SUM(F47:L47)</f>
        <v>1</v>
      </c>
      <c r="N47" s="109">
        <v>156779333</v>
      </c>
      <c r="O47" s="48">
        <f>F47</f>
        <v>0.8</v>
      </c>
      <c r="P47" s="34">
        <v>0.8</v>
      </c>
      <c r="Q47" s="34">
        <f t="shared" si="3"/>
        <v>1</v>
      </c>
      <c r="R47" s="41" t="s">
        <v>161</v>
      </c>
      <c r="S47" s="68" t="s">
        <v>160</v>
      </c>
      <c r="T47" s="68" t="s">
        <v>160</v>
      </c>
      <c r="U47" s="136">
        <v>201598949</v>
      </c>
      <c r="V47" s="49">
        <f>F47+G47</f>
        <v>1</v>
      </c>
      <c r="W47" s="34">
        <f>+P47+18%</f>
        <v>0.98</v>
      </c>
      <c r="X47" s="34">
        <f t="shared" ref="X47" si="71">W47/V47</f>
        <v>0.98</v>
      </c>
      <c r="Y47" s="41" t="s">
        <v>370</v>
      </c>
      <c r="Z47" s="41" t="s">
        <v>362</v>
      </c>
      <c r="AA47" s="68" t="s">
        <v>368</v>
      </c>
      <c r="AB47" s="90" t="s">
        <v>200</v>
      </c>
      <c r="AC47" s="90" t="s">
        <v>238</v>
      </c>
      <c r="AD47" s="90" t="s">
        <v>237</v>
      </c>
      <c r="AE47" s="108">
        <v>8</v>
      </c>
      <c r="AF47" s="90" t="s">
        <v>244</v>
      </c>
      <c r="AG47" s="90" t="s">
        <v>160</v>
      </c>
      <c r="AH47" s="108">
        <v>7</v>
      </c>
      <c r="AI47" s="90" t="s">
        <v>474</v>
      </c>
      <c r="AJ47" s="90" t="s">
        <v>357</v>
      </c>
    </row>
    <row r="48" spans="1:36" ht="114.75" x14ac:dyDescent="0.2">
      <c r="A48" s="89"/>
      <c r="B48" s="147"/>
      <c r="C48" s="87"/>
      <c r="D48" s="59" t="s">
        <v>358</v>
      </c>
      <c r="E48" s="91"/>
      <c r="F48" s="55">
        <v>0</v>
      </c>
      <c r="G48" s="50">
        <f>100%/6</f>
        <v>0.16666666666666666</v>
      </c>
      <c r="H48" s="17">
        <f>G48</f>
        <v>0.16666666666666666</v>
      </c>
      <c r="I48" s="17">
        <f t="shared" ref="I48:K48" si="72">H48</f>
        <v>0.16666666666666666</v>
      </c>
      <c r="J48" s="17">
        <f t="shared" si="72"/>
        <v>0.16666666666666666</v>
      </c>
      <c r="K48" s="17">
        <f t="shared" si="72"/>
        <v>0.16666666666666666</v>
      </c>
      <c r="L48" s="17">
        <f>K48</f>
        <v>0.16666666666666666</v>
      </c>
      <c r="M48" s="15">
        <f t="shared" si="70"/>
        <v>0.99999999999999989</v>
      </c>
      <c r="N48" s="111"/>
      <c r="O48" s="48">
        <f>F48</f>
        <v>0</v>
      </c>
      <c r="P48" s="126" t="s">
        <v>369</v>
      </c>
      <c r="Q48" s="127"/>
      <c r="R48" s="127"/>
      <c r="S48" s="127"/>
      <c r="T48" s="128"/>
      <c r="U48" s="137"/>
      <c r="V48" s="49">
        <f>F48+G48</f>
        <v>0.16666666666666666</v>
      </c>
      <c r="W48" s="34">
        <v>0.16</v>
      </c>
      <c r="X48" s="34">
        <f>W48/V48</f>
        <v>0.96000000000000008</v>
      </c>
      <c r="Y48" s="41" t="s">
        <v>366</v>
      </c>
      <c r="Z48" s="68" t="s">
        <v>367</v>
      </c>
      <c r="AA48" s="68" t="s">
        <v>368</v>
      </c>
      <c r="AB48" s="91"/>
      <c r="AC48" s="91"/>
      <c r="AD48" s="91"/>
      <c r="AE48" s="99"/>
      <c r="AF48" s="91"/>
      <c r="AG48" s="91"/>
      <c r="AH48" s="99"/>
      <c r="AI48" s="91"/>
      <c r="AJ48" s="91"/>
    </row>
    <row r="49" spans="1:36" ht="102" x14ac:dyDescent="0.2">
      <c r="A49" s="89"/>
      <c r="B49" s="147"/>
      <c r="C49" s="87"/>
      <c r="D49" s="59" t="s">
        <v>359</v>
      </c>
      <c r="E49" s="91"/>
      <c r="F49" s="55">
        <v>0</v>
      </c>
      <c r="G49" s="50">
        <f>G48</f>
        <v>0.16666666666666666</v>
      </c>
      <c r="H49" s="17">
        <f t="shared" ref="H49:L50" si="73">G49</f>
        <v>0.16666666666666666</v>
      </c>
      <c r="I49" s="17">
        <f t="shared" si="73"/>
        <v>0.16666666666666666</v>
      </c>
      <c r="J49" s="17">
        <f t="shared" si="73"/>
        <v>0.16666666666666666</v>
      </c>
      <c r="K49" s="17">
        <f t="shared" si="73"/>
        <v>0.16666666666666666</v>
      </c>
      <c r="L49" s="17">
        <f t="shared" si="73"/>
        <v>0.16666666666666666</v>
      </c>
      <c r="M49" s="15">
        <f>SUM(F49:L49)</f>
        <v>0.99999999999999989</v>
      </c>
      <c r="N49" s="111"/>
      <c r="O49" s="48">
        <f>F49</f>
        <v>0</v>
      </c>
      <c r="P49" s="126" t="s">
        <v>369</v>
      </c>
      <c r="Q49" s="127"/>
      <c r="R49" s="127"/>
      <c r="S49" s="127"/>
      <c r="T49" s="128"/>
      <c r="U49" s="137"/>
      <c r="V49" s="49">
        <f t="shared" ref="V49:V50" si="74">F49+G49</f>
        <v>0.16666666666666666</v>
      </c>
      <c r="W49" s="34">
        <v>0.13</v>
      </c>
      <c r="X49" s="34">
        <f>W49/V49</f>
        <v>0.78</v>
      </c>
      <c r="Y49" s="41" t="s">
        <v>361</v>
      </c>
      <c r="Z49" s="68" t="s">
        <v>364</v>
      </c>
      <c r="AA49" s="68" t="s">
        <v>363</v>
      </c>
      <c r="AB49" s="91"/>
      <c r="AC49" s="91"/>
      <c r="AD49" s="91"/>
      <c r="AE49" s="99"/>
      <c r="AF49" s="91"/>
      <c r="AG49" s="91"/>
      <c r="AH49" s="99"/>
      <c r="AI49" s="91"/>
      <c r="AJ49" s="91"/>
    </row>
    <row r="50" spans="1:36" ht="25.5" x14ac:dyDescent="0.2">
      <c r="A50" s="89"/>
      <c r="B50" s="148"/>
      <c r="C50" s="88"/>
      <c r="D50" s="59" t="s">
        <v>360</v>
      </c>
      <c r="E50" s="92"/>
      <c r="F50" s="55">
        <v>0</v>
      </c>
      <c r="G50" s="50">
        <f>G49</f>
        <v>0.16666666666666666</v>
      </c>
      <c r="H50" s="17">
        <f t="shared" si="73"/>
        <v>0.16666666666666666</v>
      </c>
      <c r="I50" s="17">
        <f t="shared" si="73"/>
        <v>0.16666666666666666</v>
      </c>
      <c r="J50" s="17">
        <f t="shared" si="73"/>
        <v>0.16666666666666666</v>
      </c>
      <c r="K50" s="17">
        <f t="shared" si="73"/>
        <v>0.16666666666666666</v>
      </c>
      <c r="L50" s="17">
        <f t="shared" si="73"/>
        <v>0.16666666666666666</v>
      </c>
      <c r="M50" s="15">
        <f t="shared" si="70"/>
        <v>0.99999999999999989</v>
      </c>
      <c r="N50" s="110"/>
      <c r="O50" s="48">
        <f>F50</f>
        <v>0</v>
      </c>
      <c r="P50" s="126" t="s">
        <v>369</v>
      </c>
      <c r="Q50" s="127"/>
      <c r="R50" s="127"/>
      <c r="S50" s="127"/>
      <c r="T50" s="128"/>
      <c r="U50" s="138"/>
      <c r="V50" s="49">
        <f t="shared" si="74"/>
        <v>0.16666666666666666</v>
      </c>
      <c r="W50" s="34">
        <v>0.17</v>
      </c>
      <c r="X50" s="34">
        <f>W50/V50</f>
        <v>1.0200000000000002</v>
      </c>
      <c r="Y50" s="41" t="s">
        <v>365</v>
      </c>
      <c r="Z50" s="68" t="s">
        <v>160</v>
      </c>
      <c r="AA50" s="68" t="s">
        <v>160</v>
      </c>
      <c r="AB50" s="91"/>
      <c r="AC50" s="91"/>
      <c r="AD50" s="91"/>
      <c r="AE50" s="99"/>
      <c r="AF50" s="91"/>
      <c r="AG50" s="91"/>
      <c r="AH50" s="99"/>
      <c r="AI50" s="91"/>
      <c r="AJ50" s="91"/>
    </row>
    <row r="51" spans="1:36" s="28" customFormat="1" x14ac:dyDescent="0.2">
      <c r="A51" s="89"/>
      <c r="B51" s="20"/>
      <c r="C51" s="20"/>
      <c r="D51" s="21"/>
      <c r="E51" s="22"/>
      <c r="F51" s="23">
        <f t="shared" ref="F51:M51" si="75">AVERAGE(F47)</f>
        <v>0.8</v>
      </c>
      <c r="G51" s="23">
        <f t="shared" si="75"/>
        <v>0.2</v>
      </c>
      <c r="H51" s="23">
        <f t="shared" si="75"/>
        <v>0</v>
      </c>
      <c r="I51" s="23">
        <f t="shared" si="75"/>
        <v>0</v>
      </c>
      <c r="J51" s="23">
        <f t="shared" si="75"/>
        <v>0</v>
      </c>
      <c r="K51" s="23">
        <f t="shared" si="75"/>
        <v>0</v>
      </c>
      <c r="L51" s="23">
        <f t="shared" si="75"/>
        <v>0</v>
      </c>
      <c r="M51" s="23">
        <f t="shared" si="75"/>
        <v>1</v>
      </c>
      <c r="N51" s="43"/>
      <c r="O51" s="23">
        <f t="shared" si="1"/>
        <v>0.8</v>
      </c>
      <c r="P51" s="23">
        <f>AVERAGE(P47)</f>
        <v>0.8</v>
      </c>
      <c r="Q51" s="23">
        <f>AVERAGE(Q47)</f>
        <v>1</v>
      </c>
      <c r="R51" s="23"/>
      <c r="S51" s="23"/>
      <c r="T51" s="23"/>
      <c r="U51" s="43"/>
      <c r="V51" s="23">
        <f t="shared" si="2"/>
        <v>1</v>
      </c>
      <c r="W51" s="23">
        <f>AVERAGE(W47:W50)</f>
        <v>0.36</v>
      </c>
      <c r="X51" s="82">
        <f>AVERAGE(X47)</f>
        <v>0.98</v>
      </c>
      <c r="Y51" s="47"/>
      <c r="Z51" s="47"/>
      <c r="AA51" s="47"/>
      <c r="AB51" s="22"/>
      <c r="AC51" s="21"/>
      <c r="AD51" s="21"/>
      <c r="AE51" s="2"/>
      <c r="AF51" s="21"/>
      <c r="AG51" s="21"/>
      <c r="AH51" s="2"/>
      <c r="AI51" s="21"/>
      <c r="AJ51" s="21"/>
    </row>
    <row r="52" spans="1:36" ht="76.5" x14ac:dyDescent="0.2">
      <c r="A52" s="89"/>
      <c r="B52" s="89" t="s">
        <v>14</v>
      </c>
      <c r="C52" s="89" t="s">
        <v>93</v>
      </c>
      <c r="D52" s="68" t="s">
        <v>87</v>
      </c>
      <c r="E52" s="85" t="s">
        <v>124</v>
      </c>
      <c r="F52" s="55">
        <v>0.5</v>
      </c>
      <c r="G52" s="50">
        <v>0.05</v>
      </c>
      <c r="H52" s="17">
        <v>0.1</v>
      </c>
      <c r="I52" s="17">
        <v>0.1</v>
      </c>
      <c r="J52" s="17">
        <v>0.1</v>
      </c>
      <c r="K52" s="17">
        <v>0.1</v>
      </c>
      <c r="L52" s="17">
        <v>0.05</v>
      </c>
      <c r="M52" s="15">
        <f t="shared" ref="M52:M53" si="76">SUM(F52:L52)</f>
        <v>1</v>
      </c>
      <c r="N52" s="109">
        <v>331952467</v>
      </c>
      <c r="O52" s="48">
        <f>F52</f>
        <v>0.5</v>
      </c>
      <c r="P52" s="34">
        <v>0.5</v>
      </c>
      <c r="Q52" s="34">
        <f t="shared" si="3"/>
        <v>1</v>
      </c>
      <c r="R52" s="68" t="s">
        <v>204</v>
      </c>
      <c r="S52" s="68" t="s">
        <v>160</v>
      </c>
      <c r="T52" s="68" t="s">
        <v>160</v>
      </c>
      <c r="U52" s="136">
        <v>505161229</v>
      </c>
      <c r="V52" s="49">
        <f t="shared" si="2"/>
        <v>0.55000000000000004</v>
      </c>
      <c r="W52" s="34">
        <v>0.49</v>
      </c>
      <c r="X52" s="34">
        <f t="shared" ref="X52" si="77">W52/V52</f>
        <v>0.89090909090909087</v>
      </c>
      <c r="Y52" s="68" t="s">
        <v>458</v>
      </c>
      <c r="Z52" s="68" t="s">
        <v>160</v>
      </c>
      <c r="AA52" s="68" t="s">
        <v>160</v>
      </c>
      <c r="AB52" s="66" t="s">
        <v>200</v>
      </c>
      <c r="AC52" s="68" t="s">
        <v>230</v>
      </c>
      <c r="AD52" s="68" t="s">
        <v>208</v>
      </c>
      <c r="AE52" s="72">
        <f>P52</f>
        <v>0.5</v>
      </c>
      <c r="AF52" s="68" t="str">
        <f>R52</f>
        <v>Se Matricularon 3421 estudiantes en el Centro de Idiomas</v>
      </c>
      <c r="AG52" s="68" t="str">
        <f>T52</f>
        <v>No Aplica</v>
      </c>
      <c r="AH52" s="36">
        <f>3421/6971</f>
        <v>0.49074738201118923</v>
      </c>
      <c r="AI52" s="68" t="s">
        <v>461</v>
      </c>
      <c r="AJ52" s="68" t="s">
        <v>160</v>
      </c>
    </row>
    <row r="53" spans="1:36" ht="198" customHeight="1" x14ac:dyDescent="0.2">
      <c r="A53" s="89"/>
      <c r="B53" s="89"/>
      <c r="C53" s="89"/>
      <c r="D53" s="68" t="s">
        <v>63</v>
      </c>
      <c r="E53" s="85"/>
      <c r="F53" s="55">
        <v>0.15</v>
      </c>
      <c r="G53" s="50">
        <v>0.05</v>
      </c>
      <c r="H53" s="17">
        <v>0.05</v>
      </c>
      <c r="I53" s="17">
        <v>0.1</v>
      </c>
      <c r="J53" s="17">
        <v>0.05</v>
      </c>
      <c r="K53" s="17">
        <v>0.05</v>
      </c>
      <c r="L53" s="17">
        <v>0.05</v>
      </c>
      <c r="M53" s="15">
        <f t="shared" si="76"/>
        <v>0.49999999999999994</v>
      </c>
      <c r="N53" s="110"/>
      <c r="O53" s="48">
        <f t="shared" si="1"/>
        <v>0.15</v>
      </c>
      <c r="P53" s="34">
        <f>80/520</f>
        <v>0.15384615384615385</v>
      </c>
      <c r="Q53" s="34">
        <f t="shared" si="3"/>
        <v>1.0256410256410258</v>
      </c>
      <c r="R53" s="68" t="s">
        <v>205</v>
      </c>
      <c r="S53" s="68" t="s">
        <v>206</v>
      </c>
      <c r="T53" s="68" t="s">
        <v>207</v>
      </c>
      <c r="U53" s="138"/>
      <c r="V53" s="49">
        <f t="shared" si="2"/>
        <v>0.2</v>
      </c>
      <c r="W53" s="34">
        <v>0.26</v>
      </c>
      <c r="X53" s="34">
        <f>W53/V53</f>
        <v>1.3</v>
      </c>
      <c r="Y53" s="68" t="s">
        <v>459</v>
      </c>
      <c r="Z53" s="68" t="s">
        <v>160</v>
      </c>
      <c r="AA53" s="68" t="s">
        <v>460</v>
      </c>
      <c r="AB53" s="66" t="s">
        <v>200</v>
      </c>
      <c r="AC53" s="68" t="s">
        <v>231</v>
      </c>
      <c r="AD53" s="68" t="s">
        <v>209</v>
      </c>
      <c r="AE53" s="72">
        <f>P53</f>
        <v>0.15384615384615385</v>
      </c>
      <c r="AF53" s="68" t="str">
        <f>R53</f>
        <v>80 Docentes y Funcionarios se certificaron en diferentes niveles de ingles</v>
      </c>
      <c r="AG53" s="68" t="str">
        <f>T53</f>
        <v>Abrir más cupos cada semestre y hacer un Plan de Acompañamiento para los 13 faltantes</v>
      </c>
      <c r="AH53" s="36">
        <f>72/277</f>
        <v>0.25992779783393499</v>
      </c>
      <c r="AI53" s="68" t="s">
        <v>462</v>
      </c>
      <c r="AJ53" s="68" t="s">
        <v>472</v>
      </c>
    </row>
    <row r="54" spans="1:36" s="28" customFormat="1" x14ac:dyDescent="0.2">
      <c r="A54" s="20"/>
      <c r="B54" s="20"/>
      <c r="C54" s="20"/>
      <c r="D54" s="21"/>
      <c r="E54" s="22"/>
      <c r="F54" s="23">
        <f t="shared" ref="F54:M54" si="78">AVERAGE(F52:F53)</f>
        <v>0.32500000000000001</v>
      </c>
      <c r="G54" s="23">
        <f t="shared" si="78"/>
        <v>0.05</v>
      </c>
      <c r="H54" s="23">
        <f t="shared" si="78"/>
        <v>7.5000000000000011E-2</v>
      </c>
      <c r="I54" s="23">
        <f t="shared" si="78"/>
        <v>0.1</v>
      </c>
      <c r="J54" s="23">
        <f t="shared" si="78"/>
        <v>7.5000000000000011E-2</v>
      </c>
      <c r="K54" s="23">
        <f t="shared" si="78"/>
        <v>7.5000000000000011E-2</v>
      </c>
      <c r="L54" s="23">
        <f t="shared" si="78"/>
        <v>0.05</v>
      </c>
      <c r="M54" s="23">
        <f t="shared" si="78"/>
        <v>0.75</v>
      </c>
      <c r="N54" s="43"/>
      <c r="O54" s="23">
        <f t="shared" si="1"/>
        <v>0.32500000000000001</v>
      </c>
      <c r="P54" s="23">
        <f t="shared" ref="P54:Q54" si="79">AVERAGE(P52:P53)</f>
        <v>0.32692307692307693</v>
      </c>
      <c r="Q54" s="23">
        <f t="shared" si="79"/>
        <v>1.0128205128205128</v>
      </c>
      <c r="R54" s="23"/>
      <c r="S54" s="23"/>
      <c r="T54" s="23"/>
      <c r="U54" s="43"/>
      <c r="V54" s="23">
        <f t="shared" si="2"/>
        <v>0.375</v>
      </c>
      <c r="W54" s="23">
        <f>AVERAGE(W52:W53)</f>
        <v>0.375</v>
      </c>
      <c r="X54" s="45">
        <f t="shared" ref="X54" si="80">AVERAGE(X52:X53)</f>
        <v>1.0954545454545455</v>
      </c>
      <c r="Y54" s="23"/>
      <c r="Z54" s="23"/>
      <c r="AA54" s="23"/>
      <c r="AB54" s="22"/>
      <c r="AC54" s="21"/>
      <c r="AD54" s="21"/>
      <c r="AE54" s="24"/>
      <c r="AF54" s="21"/>
      <c r="AG54" s="21"/>
      <c r="AH54" s="2"/>
      <c r="AI54" s="21"/>
      <c r="AJ54" s="21"/>
    </row>
    <row r="55" spans="1:36" ht="191.25" x14ac:dyDescent="0.2">
      <c r="A55" s="89" t="s">
        <v>34</v>
      </c>
      <c r="B55" s="89" t="s">
        <v>9</v>
      </c>
      <c r="C55" s="89" t="s">
        <v>151</v>
      </c>
      <c r="D55" s="68" t="s">
        <v>64</v>
      </c>
      <c r="E55" s="66" t="s">
        <v>125</v>
      </c>
      <c r="F55" s="55">
        <f>100%/7</f>
        <v>0.14285714285714285</v>
      </c>
      <c r="G55" s="52">
        <v>0.09</v>
      </c>
      <c r="H55" s="40">
        <v>0.1</v>
      </c>
      <c r="I55" s="40">
        <v>0.1</v>
      </c>
      <c r="J55" s="40">
        <v>0.1</v>
      </c>
      <c r="K55" s="40">
        <v>0.1</v>
      </c>
      <c r="L55" s="40">
        <v>0.25</v>
      </c>
      <c r="M55" s="15">
        <f t="shared" ref="M55:M56" si="81">SUM(F55:L55)</f>
        <v>0.88285714285714278</v>
      </c>
      <c r="N55" s="109">
        <v>477929036.80000001</v>
      </c>
      <c r="O55" s="48">
        <f t="shared" si="1"/>
        <v>0.14285714285714285</v>
      </c>
      <c r="P55" s="18">
        <v>0.15</v>
      </c>
      <c r="Q55" s="18">
        <f t="shared" ref="Q55:Q56" si="82">P55/O55</f>
        <v>1.05</v>
      </c>
      <c r="R55" s="37" t="s">
        <v>290</v>
      </c>
      <c r="S55" s="68" t="s">
        <v>160</v>
      </c>
      <c r="T55" s="68" t="s">
        <v>160</v>
      </c>
      <c r="U55" s="136">
        <v>562741632.29999995</v>
      </c>
      <c r="V55" s="49">
        <f t="shared" si="2"/>
        <v>0.23285714285714285</v>
      </c>
      <c r="W55" s="18">
        <v>0.23</v>
      </c>
      <c r="X55" s="18">
        <f t="shared" ref="X55:X56" si="83">W55/V55</f>
        <v>0.98773006134969332</v>
      </c>
      <c r="Y55" s="37" t="s">
        <v>466</v>
      </c>
      <c r="Z55" s="68" t="s">
        <v>160</v>
      </c>
      <c r="AA55" s="68" t="s">
        <v>160</v>
      </c>
      <c r="AB55" s="85" t="s">
        <v>199</v>
      </c>
      <c r="AC55" s="93" t="s">
        <v>306</v>
      </c>
      <c r="AD55" s="93" t="s">
        <v>307</v>
      </c>
      <c r="AE55" s="116">
        <v>0.9</v>
      </c>
      <c r="AF55" s="93" t="s">
        <v>308</v>
      </c>
      <c r="AG55" s="93" t="s">
        <v>309</v>
      </c>
      <c r="AH55" s="116" t="s">
        <v>468</v>
      </c>
      <c r="AI55" s="93" t="s">
        <v>476</v>
      </c>
      <c r="AJ55" s="93" t="s">
        <v>467</v>
      </c>
    </row>
    <row r="56" spans="1:36" ht="89.25" x14ac:dyDescent="0.2">
      <c r="A56" s="89"/>
      <c r="B56" s="89"/>
      <c r="C56" s="89"/>
      <c r="D56" s="68" t="s">
        <v>55</v>
      </c>
      <c r="E56" s="66" t="s">
        <v>125</v>
      </c>
      <c r="F56" s="55">
        <f>100%/7</f>
        <v>0.14285714285714285</v>
      </c>
      <c r="G56" s="52">
        <v>0.05</v>
      </c>
      <c r="H56" s="40">
        <v>0.1</v>
      </c>
      <c r="I56" s="40">
        <v>0.1</v>
      </c>
      <c r="J56" s="40">
        <v>0.05</v>
      </c>
      <c r="K56" s="40">
        <v>0.1</v>
      </c>
      <c r="L56" s="40">
        <v>0.25</v>
      </c>
      <c r="M56" s="15">
        <f t="shared" si="81"/>
        <v>0.79285714285714282</v>
      </c>
      <c r="N56" s="111"/>
      <c r="O56" s="48">
        <f t="shared" si="1"/>
        <v>0.14285714285714285</v>
      </c>
      <c r="P56" s="18">
        <v>0.15</v>
      </c>
      <c r="Q56" s="18">
        <f t="shared" si="82"/>
        <v>1.05</v>
      </c>
      <c r="R56" s="68" t="s">
        <v>291</v>
      </c>
      <c r="S56" s="68" t="s">
        <v>160</v>
      </c>
      <c r="T56" s="68" t="s">
        <v>160</v>
      </c>
      <c r="U56" s="137"/>
      <c r="V56" s="49">
        <f t="shared" si="2"/>
        <v>0.19285714285714284</v>
      </c>
      <c r="W56" s="18">
        <v>0.19</v>
      </c>
      <c r="X56" s="18">
        <f t="shared" si="83"/>
        <v>0.98518518518518527</v>
      </c>
      <c r="Y56" s="68" t="s">
        <v>463</v>
      </c>
      <c r="Z56" s="68" t="s">
        <v>160</v>
      </c>
      <c r="AA56" s="68" t="s">
        <v>160</v>
      </c>
      <c r="AB56" s="85"/>
      <c r="AC56" s="93"/>
      <c r="AD56" s="93"/>
      <c r="AE56" s="116"/>
      <c r="AF56" s="93"/>
      <c r="AG56" s="93"/>
      <c r="AH56" s="116"/>
      <c r="AI56" s="93"/>
      <c r="AJ56" s="93"/>
    </row>
    <row r="57" spans="1:36" ht="140.25" customHeight="1" x14ac:dyDescent="0.2">
      <c r="A57" s="89"/>
      <c r="B57" s="89"/>
      <c r="C57" s="89"/>
      <c r="D57" s="68" t="s">
        <v>81</v>
      </c>
      <c r="E57" s="66" t="s">
        <v>126</v>
      </c>
      <c r="F57" s="55">
        <f>100%/7</f>
        <v>0.14285714285714285</v>
      </c>
      <c r="G57" s="50">
        <f>F57</f>
        <v>0.14285714285714285</v>
      </c>
      <c r="H57" s="17">
        <f t="shared" ref="H57" si="84">G57</f>
        <v>0.14285714285714285</v>
      </c>
      <c r="I57" s="17">
        <f t="shared" ref="I57" si="85">H57</f>
        <v>0.14285714285714285</v>
      </c>
      <c r="J57" s="17">
        <f t="shared" ref="J57" si="86">I57</f>
        <v>0.14285714285714285</v>
      </c>
      <c r="K57" s="17">
        <f t="shared" ref="K57" si="87">J57</f>
        <v>0.14285714285714285</v>
      </c>
      <c r="L57" s="17">
        <f t="shared" ref="L57" si="88">K57</f>
        <v>0.14285714285714285</v>
      </c>
      <c r="M57" s="15">
        <f t="shared" ref="M57:M60" si="89">SUM(F57:L57)</f>
        <v>0.99999999999999978</v>
      </c>
      <c r="N57" s="111"/>
      <c r="O57" s="48">
        <f t="shared" si="1"/>
        <v>0.14285714285714285</v>
      </c>
      <c r="P57" s="19">
        <v>0.14000000000000001</v>
      </c>
      <c r="Q57" s="34">
        <f>P57/O57</f>
        <v>0.98000000000000009</v>
      </c>
      <c r="R57" s="41" t="s">
        <v>221</v>
      </c>
      <c r="S57" s="68" t="s">
        <v>160</v>
      </c>
      <c r="T57" s="68" t="s">
        <v>160</v>
      </c>
      <c r="U57" s="137"/>
      <c r="V57" s="49">
        <f t="shared" si="2"/>
        <v>0.2857142857142857</v>
      </c>
      <c r="W57" s="19">
        <v>0.28000000000000003</v>
      </c>
      <c r="X57" s="34">
        <f>W57/V57</f>
        <v>0.98000000000000009</v>
      </c>
      <c r="Y57" s="41" t="s">
        <v>464</v>
      </c>
      <c r="Z57" s="68" t="s">
        <v>160</v>
      </c>
      <c r="AA57" s="68" t="s">
        <v>160</v>
      </c>
      <c r="AB57" s="85"/>
      <c r="AC57" s="93"/>
      <c r="AD57" s="93"/>
      <c r="AE57" s="116"/>
      <c r="AF57" s="93"/>
      <c r="AG57" s="93"/>
      <c r="AH57" s="116"/>
      <c r="AI57" s="93"/>
      <c r="AJ57" s="93"/>
    </row>
    <row r="58" spans="1:36" ht="127.5" x14ac:dyDescent="0.2">
      <c r="A58" s="89"/>
      <c r="B58" s="89"/>
      <c r="C58" s="89"/>
      <c r="D58" s="68" t="s">
        <v>94</v>
      </c>
      <c r="E58" s="66" t="s">
        <v>127</v>
      </c>
      <c r="F58" s="57">
        <f>100%/7</f>
        <v>0.14285714285714285</v>
      </c>
      <c r="G58" s="52">
        <v>0.15</v>
      </c>
      <c r="H58" s="40">
        <v>0.1</v>
      </c>
      <c r="I58" s="40">
        <v>0.15</v>
      </c>
      <c r="J58" s="40">
        <v>0.15</v>
      </c>
      <c r="K58" s="40">
        <v>0.1</v>
      </c>
      <c r="L58" s="40">
        <v>0.1</v>
      </c>
      <c r="M58" s="15">
        <f t="shared" si="89"/>
        <v>0.89285714285714279</v>
      </c>
      <c r="N58" s="111"/>
      <c r="O58" s="48">
        <f t="shared" si="1"/>
        <v>0.14285714285714285</v>
      </c>
      <c r="P58" s="34">
        <v>0.14000000000000001</v>
      </c>
      <c r="Q58" s="34">
        <f t="shared" si="3"/>
        <v>0.98000000000000009</v>
      </c>
      <c r="R58" s="38" t="s">
        <v>305</v>
      </c>
      <c r="S58" s="39" t="s">
        <v>304</v>
      </c>
      <c r="T58" s="39" t="s">
        <v>160</v>
      </c>
      <c r="U58" s="137"/>
      <c r="V58" s="49">
        <f t="shared" si="2"/>
        <v>0.29285714285714282</v>
      </c>
      <c r="W58" s="34">
        <v>0.28000000000000003</v>
      </c>
      <c r="X58" s="34">
        <f t="shared" ref="X58:X60" si="90">W58/V58</f>
        <v>0.95609756097560994</v>
      </c>
      <c r="Y58" s="81" t="s">
        <v>465</v>
      </c>
      <c r="Z58" s="39" t="s">
        <v>304</v>
      </c>
      <c r="AA58" s="39" t="s">
        <v>160</v>
      </c>
      <c r="AB58" s="85" t="s">
        <v>199</v>
      </c>
      <c r="AC58" s="93" t="s">
        <v>306</v>
      </c>
      <c r="AD58" s="93" t="s">
        <v>310</v>
      </c>
      <c r="AE58" s="116">
        <v>0.96</v>
      </c>
      <c r="AF58" s="93" t="s">
        <v>311</v>
      </c>
      <c r="AG58" s="93" t="s">
        <v>309</v>
      </c>
      <c r="AH58" s="116">
        <v>1.02</v>
      </c>
      <c r="AI58" s="93" t="s">
        <v>469</v>
      </c>
      <c r="AJ58" s="93" t="s">
        <v>160</v>
      </c>
    </row>
    <row r="59" spans="1:36" ht="140.25" customHeight="1" x14ac:dyDescent="0.2">
      <c r="A59" s="89"/>
      <c r="B59" s="89"/>
      <c r="C59" s="89"/>
      <c r="D59" s="68" t="s">
        <v>88</v>
      </c>
      <c r="E59" s="66" t="s">
        <v>128</v>
      </c>
      <c r="F59" s="55">
        <v>0.2</v>
      </c>
      <c r="G59" s="50">
        <v>0.55000000000000004</v>
      </c>
      <c r="H59" s="17">
        <v>0.05</v>
      </c>
      <c r="I59" s="17">
        <v>0.05</v>
      </c>
      <c r="J59" s="17">
        <v>0.05</v>
      </c>
      <c r="K59" s="17">
        <v>0.05</v>
      </c>
      <c r="L59" s="17">
        <v>0.05</v>
      </c>
      <c r="M59" s="15">
        <f t="shared" si="89"/>
        <v>1.0000000000000002</v>
      </c>
      <c r="N59" s="111"/>
      <c r="O59" s="48">
        <f t="shared" si="1"/>
        <v>0.2</v>
      </c>
      <c r="P59" s="34">
        <v>0.15</v>
      </c>
      <c r="Q59" s="34">
        <f t="shared" si="3"/>
        <v>0.74999999999999989</v>
      </c>
      <c r="R59" s="68" t="s">
        <v>294</v>
      </c>
      <c r="S59" s="68" t="s">
        <v>160</v>
      </c>
      <c r="T59" s="68" t="s">
        <v>160</v>
      </c>
      <c r="U59" s="137"/>
      <c r="V59" s="49">
        <f t="shared" si="2"/>
        <v>0.75</v>
      </c>
      <c r="W59" s="34">
        <v>0.75</v>
      </c>
      <c r="X59" s="34">
        <f t="shared" si="90"/>
        <v>1</v>
      </c>
      <c r="Y59" s="83" t="s">
        <v>470</v>
      </c>
      <c r="Z59" s="83" t="s">
        <v>160</v>
      </c>
      <c r="AA59" s="83" t="s">
        <v>160</v>
      </c>
      <c r="AB59" s="85"/>
      <c r="AC59" s="93"/>
      <c r="AD59" s="93"/>
      <c r="AE59" s="116"/>
      <c r="AF59" s="93"/>
      <c r="AG59" s="93"/>
      <c r="AH59" s="116"/>
      <c r="AI59" s="93"/>
      <c r="AJ59" s="93"/>
    </row>
    <row r="60" spans="1:36" ht="114.75" x14ac:dyDescent="0.2">
      <c r="A60" s="89"/>
      <c r="B60" s="89"/>
      <c r="C60" s="71" t="s">
        <v>23</v>
      </c>
      <c r="D60" s="68" t="s">
        <v>82</v>
      </c>
      <c r="E60" s="66" t="s">
        <v>129</v>
      </c>
      <c r="F60" s="55">
        <f>100%/7</f>
        <v>0.14285714285714285</v>
      </c>
      <c r="G60" s="50">
        <f>F60</f>
        <v>0.14285714285714285</v>
      </c>
      <c r="H60" s="17">
        <f t="shared" ref="H60" si="91">G60</f>
        <v>0.14285714285714285</v>
      </c>
      <c r="I60" s="17">
        <f t="shared" ref="I60" si="92">H60</f>
        <v>0.14285714285714285</v>
      </c>
      <c r="J60" s="17">
        <f t="shared" ref="J60" si="93">I60</f>
        <v>0.14285714285714285</v>
      </c>
      <c r="K60" s="17">
        <f t="shared" ref="K60" si="94">J60</f>
        <v>0.14285714285714285</v>
      </c>
      <c r="L60" s="17">
        <f t="shared" ref="L60" si="95">K60</f>
        <v>0.14285714285714285</v>
      </c>
      <c r="M60" s="15">
        <f t="shared" si="89"/>
        <v>0.99999999999999978</v>
      </c>
      <c r="N60" s="110"/>
      <c r="O60" s="48">
        <f t="shared" si="1"/>
        <v>0.14285714285714285</v>
      </c>
      <c r="P60" s="34">
        <v>0.14000000000000001</v>
      </c>
      <c r="Q60" s="34">
        <f t="shared" si="3"/>
        <v>0.98000000000000009</v>
      </c>
      <c r="R60" s="68" t="s">
        <v>295</v>
      </c>
      <c r="S60" s="68" t="s">
        <v>160</v>
      </c>
      <c r="T60" s="68" t="s">
        <v>160</v>
      </c>
      <c r="U60" s="138"/>
      <c r="V60" s="49">
        <f t="shared" si="2"/>
        <v>0.2857142857142857</v>
      </c>
      <c r="W60" s="34">
        <v>0.28000000000000003</v>
      </c>
      <c r="X60" s="34">
        <f t="shared" si="90"/>
        <v>0.98000000000000009</v>
      </c>
      <c r="Y60" s="83" t="s">
        <v>471</v>
      </c>
      <c r="Z60" s="83" t="s">
        <v>160</v>
      </c>
      <c r="AA60" s="83" t="s">
        <v>160</v>
      </c>
      <c r="AB60" s="85"/>
      <c r="AC60" s="93"/>
      <c r="AD60" s="93"/>
      <c r="AE60" s="116"/>
      <c r="AF60" s="93"/>
      <c r="AG60" s="93"/>
      <c r="AH60" s="116"/>
      <c r="AI60" s="93"/>
      <c r="AJ60" s="93"/>
    </row>
    <row r="61" spans="1:36" s="28" customFormat="1" x14ac:dyDescent="0.2">
      <c r="A61" s="20"/>
      <c r="B61" s="20"/>
      <c r="C61" s="29"/>
      <c r="D61" s="21"/>
      <c r="E61" s="22"/>
      <c r="F61" s="23">
        <f t="shared" ref="F61:M61" si="96">AVERAGE(F55:F60)</f>
        <v>0.15238095238095237</v>
      </c>
      <c r="G61" s="23">
        <f t="shared" si="96"/>
        <v>0.1876190476190476</v>
      </c>
      <c r="H61" s="23">
        <f t="shared" si="96"/>
        <v>0.10595238095238095</v>
      </c>
      <c r="I61" s="23">
        <f t="shared" si="96"/>
        <v>0.11428571428571428</v>
      </c>
      <c r="J61" s="23">
        <f t="shared" si="96"/>
        <v>0.10595238095238095</v>
      </c>
      <c r="K61" s="23">
        <f t="shared" si="96"/>
        <v>0.10595238095238095</v>
      </c>
      <c r="L61" s="23">
        <f t="shared" si="96"/>
        <v>0.15595238095238095</v>
      </c>
      <c r="M61" s="23">
        <f t="shared" si="96"/>
        <v>0.92809523809523808</v>
      </c>
      <c r="N61" s="43"/>
      <c r="O61" s="23">
        <f t="shared" si="1"/>
        <v>0.15238095238095237</v>
      </c>
      <c r="P61" s="23">
        <f t="shared" ref="P61:Q61" si="97">AVERAGE(P55:P60)</f>
        <v>0.14500000000000002</v>
      </c>
      <c r="Q61" s="23">
        <f t="shared" si="97"/>
        <v>0.96500000000000019</v>
      </c>
      <c r="R61" s="23"/>
      <c r="S61" s="23"/>
      <c r="T61" s="23"/>
      <c r="U61" s="43"/>
      <c r="V61" s="23">
        <f t="shared" si="2"/>
        <v>0.33999999999999997</v>
      </c>
      <c r="W61" s="23">
        <f t="shared" ref="W61:X61" si="98">AVERAGE(W55:W60)</f>
        <v>0.33499999999999996</v>
      </c>
      <c r="X61" s="45">
        <f t="shared" si="98"/>
        <v>0.98150213458508151</v>
      </c>
      <c r="Y61" s="47"/>
      <c r="Z61" s="47"/>
      <c r="AA61" s="47"/>
      <c r="AB61" s="22"/>
      <c r="AC61" s="21"/>
      <c r="AD61" s="21"/>
      <c r="AE61" s="2"/>
      <c r="AF61" s="21"/>
      <c r="AG61" s="21"/>
      <c r="AH61" s="2"/>
      <c r="AI61" s="21"/>
      <c r="AJ61" s="21"/>
    </row>
    <row r="62" spans="1:36" ht="89.25" x14ac:dyDescent="0.2">
      <c r="A62" s="89" t="s">
        <v>27</v>
      </c>
      <c r="B62" s="89" t="s">
        <v>13</v>
      </c>
      <c r="C62" s="89" t="s">
        <v>152</v>
      </c>
      <c r="D62" s="71" t="s">
        <v>56</v>
      </c>
      <c r="E62" s="66" t="s">
        <v>130</v>
      </c>
      <c r="F62" s="55">
        <v>0.7</v>
      </c>
      <c r="G62" s="50">
        <v>0.05</v>
      </c>
      <c r="H62" s="17">
        <v>0.05</v>
      </c>
      <c r="I62" s="17">
        <v>0.05</v>
      </c>
      <c r="J62" s="17">
        <v>0.05</v>
      </c>
      <c r="K62" s="17">
        <v>0.05</v>
      </c>
      <c r="L62" s="17">
        <v>0.05</v>
      </c>
      <c r="M62" s="15">
        <f t="shared" ref="M62:M67" si="99">SUM(F62:L62)</f>
        <v>1.0000000000000002</v>
      </c>
      <c r="N62" s="123">
        <v>180483562.30000001</v>
      </c>
      <c r="O62" s="48">
        <f t="shared" si="1"/>
        <v>0.7</v>
      </c>
      <c r="P62" s="34">
        <v>0.7</v>
      </c>
      <c r="Q62" s="34">
        <f t="shared" si="3"/>
        <v>1</v>
      </c>
      <c r="R62" s="11" t="s">
        <v>327</v>
      </c>
      <c r="S62" s="68" t="s">
        <v>158</v>
      </c>
      <c r="T62" s="68" t="s">
        <v>167</v>
      </c>
      <c r="U62" s="139">
        <v>138684822</v>
      </c>
      <c r="V62" s="49">
        <f t="shared" si="2"/>
        <v>0.75</v>
      </c>
      <c r="W62" s="34">
        <v>0.75</v>
      </c>
      <c r="X62" s="34">
        <f t="shared" ref="X62:X63" si="100">W62/V62</f>
        <v>1</v>
      </c>
      <c r="Y62" s="65" t="s">
        <v>334</v>
      </c>
      <c r="Z62" s="65" t="s">
        <v>337</v>
      </c>
      <c r="AA62" s="65" t="s">
        <v>338</v>
      </c>
      <c r="AB62" s="90" t="s">
        <v>199</v>
      </c>
      <c r="AC62" s="95" t="s">
        <v>293</v>
      </c>
      <c r="AD62" s="95" t="s">
        <v>292</v>
      </c>
      <c r="AE62" s="108">
        <v>0</v>
      </c>
      <c r="AF62" s="95" t="s">
        <v>328</v>
      </c>
      <c r="AG62" s="95" t="s">
        <v>160</v>
      </c>
      <c r="AH62" s="108">
        <v>8</v>
      </c>
      <c r="AI62" s="95" t="s">
        <v>456</v>
      </c>
      <c r="AJ62" s="95" t="s">
        <v>457</v>
      </c>
    </row>
    <row r="63" spans="1:36" ht="114.75" x14ac:dyDescent="0.2">
      <c r="A63" s="89"/>
      <c r="B63" s="89"/>
      <c r="C63" s="89"/>
      <c r="D63" s="71" t="s">
        <v>77</v>
      </c>
      <c r="E63" s="66" t="s">
        <v>131</v>
      </c>
      <c r="F63" s="55">
        <f>100%/7</f>
        <v>0.14285714285714285</v>
      </c>
      <c r="G63" s="50">
        <f>F63</f>
        <v>0.14285714285714285</v>
      </c>
      <c r="H63" s="17">
        <f t="shared" ref="H63:H64" si="101">G63</f>
        <v>0.14285714285714285</v>
      </c>
      <c r="I63" s="17">
        <f t="shared" ref="I63:I64" si="102">H63</f>
        <v>0.14285714285714285</v>
      </c>
      <c r="J63" s="17">
        <f t="shared" ref="J63" si="103">I63</f>
        <v>0.14285714285714285</v>
      </c>
      <c r="K63" s="17">
        <f t="shared" ref="K63:K64" si="104">J63</f>
        <v>0.14285714285714285</v>
      </c>
      <c r="L63" s="17">
        <f t="shared" ref="L63:L64" si="105">K63</f>
        <v>0.14285714285714285</v>
      </c>
      <c r="M63" s="15">
        <f t="shared" si="99"/>
        <v>0.99999999999999978</v>
      </c>
      <c r="N63" s="124"/>
      <c r="O63" s="48">
        <f t="shared" si="1"/>
        <v>0.14285714285714285</v>
      </c>
      <c r="P63" s="34">
        <v>0.12</v>
      </c>
      <c r="Q63" s="34">
        <f t="shared" si="3"/>
        <v>0.84</v>
      </c>
      <c r="R63" s="41" t="s">
        <v>168</v>
      </c>
      <c r="S63" s="68" t="s">
        <v>159</v>
      </c>
      <c r="T63" s="68" t="s">
        <v>173</v>
      </c>
      <c r="U63" s="140"/>
      <c r="V63" s="49">
        <f t="shared" si="2"/>
        <v>0.2857142857142857</v>
      </c>
      <c r="W63" s="34">
        <v>0.25</v>
      </c>
      <c r="X63" s="34">
        <f t="shared" si="100"/>
        <v>0.875</v>
      </c>
      <c r="Y63" s="65" t="s">
        <v>336</v>
      </c>
      <c r="Z63" s="65" t="s">
        <v>398</v>
      </c>
      <c r="AA63" s="65" t="s">
        <v>397</v>
      </c>
      <c r="AB63" s="91"/>
      <c r="AC63" s="101"/>
      <c r="AD63" s="101"/>
      <c r="AE63" s="99"/>
      <c r="AF63" s="101"/>
      <c r="AG63" s="101"/>
      <c r="AH63" s="99"/>
      <c r="AI63" s="101"/>
      <c r="AJ63" s="101"/>
    </row>
    <row r="64" spans="1:36" ht="153" customHeight="1" x14ac:dyDescent="0.2">
      <c r="A64" s="89"/>
      <c r="B64" s="89"/>
      <c r="C64" s="89" t="s">
        <v>21</v>
      </c>
      <c r="D64" s="71" t="s">
        <v>65</v>
      </c>
      <c r="E64" s="66" t="s">
        <v>132</v>
      </c>
      <c r="F64" s="55">
        <f>100%/7</f>
        <v>0.14285714285714285</v>
      </c>
      <c r="G64" s="50">
        <f>F64</f>
        <v>0.14285714285714285</v>
      </c>
      <c r="H64" s="17">
        <f t="shared" si="101"/>
        <v>0.14285714285714285</v>
      </c>
      <c r="I64" s="17">
        <f t="shared" si="102"/>
        <v>0.14285714285714285</v>
      </c>
      <c r="J64" s="17">
        <f>I64</f>
        <v>0.14285714285714285</v>
      </c>
      <c r="K64" s="17">
        <f t="shared" si="104"/>
        <v>0.14285714285714285</v>
      </c>
      <c r="L64" s="17">
        <f t="shared" si="105"/>
        <v>0.14285714285714285</v>
      </c>
      <c r="M64" s="15">
        <f t="shared" si="99"/>
        <v>0.99999999999999978</v>
      </c>
      <c r="N64" s="124"/>
      <c r="O64" s="48">
        <f t="shared" si="1"/>
        <v>0.14285714285714285</v>
      </c>
      <c r="P64" s="34">
        <v>0.15</v>
      </c>
      <c r="Q64" s="34">
        <f>P64/O64</f>
        <v>1.05</v>
      </c>
      <c r="R64" s="68" t="s">
        <v>172</v>
      </c>
      <c r="S64" s="68" t="s">
        <v>160</v>
      </c>
      <c r="T64" s="68" t="s">
        <v>160</v>
      </c>
      <c r="U64" s="140"/>
      <c r="V64" s="49">
        <f t="shared" si="2"/>
        <v>0.2857142857142857</v>
      </c>
      <c r="W64" s="34">
        <v>0.28000000000000003</v>
      </c>
      <c r="X64" s="34">
        <f>W64/V64</f>
        <v>0.98000000000000009</v>
      </c>
      <c r="Y64" s="58" t="s">
        <v>399</v>
      </c>
      <c r="Z64" s="65" t="s">
        <v>160</v>
      </c>
      <c r="AA64" s="65" t="s">
        <v>339</v>
      </c>
      <c r="AB64" s="91"/>
      <c r="AC64" s="101"/>
      <c r="AD64" s="101"/>
      <c r="AE64" s="99"/>
      <c r="AF64" s="101"/>
      <c r="AG64" s="101"/>
      <c r="AH64" s="99"/>
      <c r="AI64" s="101"/>
      <c r="AJ64" s="101"/>
    </row>
    <row r="65" spans="1:36" ht="140.25" x14ac:dyDescent="0.2">
      <c r="A65" s="89"/>
      <c r="B65" s="89"/>
      <c r="C65" s="89"/>
      <c r="D65" s="71" t="s">
        <v>83</v>
      </c>
      <c r="E65" s="66" t="s">
        <v>132</v>
      </c>
      <c r="F65" s="55">
        <v>0.3</v>
      </c>
      <c r="G65" s="50">
        <v>0.15</v>
      </c>
      <c r="H65" s="17">
        <v>0.15</v>
      </c>
      <c r="I65" s="17">
        <v>0.15</v>
      </c>
      <c r="J65" s="17">
        <v>0.1</v>
      </c>
      <c r="K65" s="17">
        <v>0.1</v>
      </c>
      <c r="L65" s="17">
        <v>0.05</v>
      </c>
      <c r="M65" s="15">
        <f t="shared" si="99"/>
        <v>1</v>
      </c>
      <c r="N65" s="124"/>
      <c r="O65" s="48">
        <f t="shared" si="1"/>
        <v>0.3</v>
      </c>
      <c r="P65" s="34">
        <v>0.3</v>
      </c>
      <c r="Q65" s="34">
        <f t="shared" si="3"/>
        <v>1</v>
      </c>
      <c r="R65" s="68" t="s">
        <v>170</v>
      </c>
      <c r="S65" s="68" t="s">
        <v>160</v>
      </c>
      <c r="T65" s="68" t="s">
        <v>160</v>
      </c>
      <c r="U65" s="140"/>
      <c r="V65" s="49">
        <f t="shared" si="2"/>
        <v>0.44999999999999996</v>
      </c>
      <c r="W65" s="34">
        <v>0.4</v>
      </c>
      <c r="X65" s="34">
        <f t="shared" ref="X65" si="106">W65/V65</f>
        <v>0.88888888888888906</v>
      </c>
      <c r="Y65" s="68" t="s">
        <v>417</v>
      </c>
      <c r="Z65" s="68" t="s">
        <v>418</v>
      </c>
      <c r="AA65" s="68" t="s">
        <v>368</v>
      </c>
      <c r="AB65" s="91"/>
      <c r="AC65" s="101"/>
      <c r="AD65" s="101"/>
      <c r="AE65" s="99"/>
      <c r="AF65" s="101"/>
      <c r="AG65" s="101"/>
      <c r="AH65" s="99"/>
      <c r="AI65" s="101"/>
      <c r="AJ65" s="101"/>
    </row>
    <row r="66" spans="1:36" ht="191.25" x14ac:dyDescent="0.2">
      <c r="A66" s="89"/>
      <c r="B66" s="89"/>
      <c r="C66" s="89"/>
      <c r="D66" s="71" t="s">
        <v>67</v>
      </c>
      <c r="E66" s="66" t="s">
        <v>133</v>
      </c>
      <c r="F66" s="55">
        <f>100%/7</f>
        <v>0.14285714285714285</v>
      </c>
      <c r="G66" s="50">
        <f>F66</f>
        <v>0.14285714285714285</v>
      </c>
      <c r="H66" s="17">
        <f t="shared" ref="H66" si="107">G66</f>
        <v>0.14285714285714285</v>
      </c>
      <c r="I66" s="17">
        <f t="shared" ref="I66" si="108">H66</f>
        <v>0.14285714285714285</v>
      </c>
      <c r="J66" s="17">
        <f t="shared" ref="J66" si="109">I66</f>
        <v>0.14285714285714285</v>
      </c>
      <c r="K66" s="17">
        <f t="shared" ref="K66" si="110">J66</f>
        <v>0.14285714285714285</v>
      </c>
      <c r="L66" s="17">
        <f t="shared" ref="L66" si="111">K66</f>
        <v>0.14285714285714285</v>
      </c>
      <c r="M66" s="15">
        <f t="shared" si="99"/>
        <v>0.99999999999999978</v>
      </c>
      <c r="N66" s="124"/>
      <c r="O66" s="48">
        <f t="shared" si="1"/>
        <v>0.14285714285714285</v>
      </c>
      <c r="P66" s="34">
        <v>0.15</v>
      </c>
      <c r="Q66" s="34">
        <f>P66/O66</f>
        <v>1.05</v>
      </c>
      <c r="R66" s="68" t="s">
        <v>171</v>
      </c>
      <c r="S66" s="68" t="s">
        <v>160</v>
      </c>
      <c r="T66" s="68" t="s">
        <v>160</v>
      </c>
      <c r="U66" s="140"/>
      <c r="V66" s="49">
        <f t="shared" si="2"/>
        <v>0.2857142857142857</v>
      </c>
      <c r="W66" s="34">
        <v>0.28000000000000003</v>
      </c>
      <c r="X66" s="34">
        <f>W66/V66</f>
        <v>0.98000000000000009</v>
      </c>
      <c r="Y66" s="58" t="s">
        <v>340</v>
      </c>
      <c r="Z66" s="65" t="s">
        <v>160</v>
      </c>
      <c r="AA66" s="65" t="s">
        <v>160</v>
      </c>
      <c r="AB66" s="91"/>
      <c r="AC66" s="101"/>
      <c r="AD66" s="101"/>
      <c r="AE66" s="99"/>
      <c r="AF66" s="101"/>
      <c r="AG66" s="101"/>
      <c r="AH66" s="99"/>
      <c r="AI66" s="101"/>
      <c r="AJ66" s="101"/>
    </row>
    <row r="67" spans="1:36" ht="216.75" x14ac:dyDescent="0.2">
      <c r="A67" s="89"/>
      <c r="B67" s="89"/>
      <c r="C67" s="89"/>
      <c r="D67" s="71" t="s">
        <v>66</v>
      </c>
      <c r="E67" s="66" t="s">
        <v>134</v>
      </c>
      <c r="F67" s="55">
        <v>0.15</v>
      </c>
      <c r="G67" s="50">
        <v>0.3</v>
      </c>
      <c r="H67" s="17">
        <v>0.15</v>
      </c>
      <c r="I67" s="17">
        <v>0.1</v>
      </c>
      <c r="J67" s="17">
        <v>0.1</v>
      </c>
      <c r="K67" s="17">
        <v>0.1</v>
      </c>
      <c r="L67" s="17">
        <v>0.1</v>
      </c>
      <c r="M67" s="15">
        <f t="shared" si="99"/>
        <v>0.99999999999999989</v>
      </c>
      <c r="N67" s="125"/>
      <c r="O67" s="48">
        <f t="shared" si="1"/>
        <v>0.15</v>
      </c>
      <c r="P67" s="34">
        <v>0.15</v>
      </c>
      <c r="Q67" s="34">
        <f t="shared" si="3"/>
        <v>1</v>
      </c>
      <c r="R67" s="68" t="s">
        <v>169</v>
      </c>
      <c r="S67" s="68" t="s">
        <v>160</v>
      </c>
      <c r="T67" s="68" t="s">
        <v>160</v>
      </c>
      <c r="U67" s="141"/>
      <c r="V67" s="49">
        <f t="shared" si="2"/>
        <v>0.44999999999999996</v>
      </c>
      <c r="W67" s="34">
        <v>0.45</v>
      </c>
      <c r="X67" s="34">
        <f t="shared" ref="X67" si="112">W67/V67</f>
        <v>1.0000000000000002</v>
      </c>
      <c r="Y67" s="65" t="s">
        <v>400</v>
      </c>
      <c r="Z67" s="58" t="s">
        <v>401</v>
      </c>
      <c r="AA67" s="58" t="s">
        <v>402</v>
      </c>
      <c r="AB67" s="92"/>
      <c r="AC67" s="96"/>
      <c r="AD67" s="96"/>
      <c r="AE67" s="100"/>
      <c r="AF67" s="96"/>
      <c r="AG67" s="96"/>
      <c r="AH67" s="100"/>
      <c r="AI67" s="96"/>
      <c r="AJ67" s="96"/>
    </row>
    <row r="68" spans="1:36" s="28" customFormat="1" x14ac:dyDescent="0.2">
      <c r="A68" s="89"/>
      <c r="B68" s="20"/>
      <c r="C68" s="20"/>
      <c r="D68" s="29"/>
      <c r="E68" s="22"/>
      <c r="F68" s="23">
        <f>AVERAGE(F62:F67)</f>
        <v>0.26309523809523805</v>
      </c>
      <c r="G68" s="23">
        <f t="shared" ref="G68:M68" si="113">AVERAGE(G62:G67)</f>
        <v>0.15476190476190477</v>
      </c>
      <c r="H68" s="23">
        <f t="shared" si="113"/>
        <v>0.12976190476190477</v>
      </c>
      <c r="I68" s="23">
        <f t="shared" si="113"/>
        <v>0.12142857142857143</v>
      </c>
      <c r="J68" s="23">
        <f t="shared" si="113"/>
        <v>0.11309523809523808</v>
      </c>
      <c r="K68" s="23">
        <f t="shared" si="113"/>
        <v>0.11309523809523808</v>
      </c>
      <c r="L68" s="23">
        <f t="shared" si="113"/>
        <v>0.10476190476190474</v>
      </c>
      <c r="M68" s="23">
        <f t="shared" si="113"/>
        <v>1</v>
      </c>
      <c r="N68" s="44"/>
      <c r="O68" s="23">
        <f t="shared" si="1"/>
        <v>0.26309523809523805</v>
      </c>
      <c r="P68" s="45">
        <f t="shared" ref="P68:Q68" si="114">AVERAGE(P62:P67)</f>
        <v>0.26166666666666666</v>
      </c>
      <c r="Q68" s="45">
        <f t="shared" si="114"/>
        <v>0.98999999999999988</v>
      </c>
      <c r="R68" s="23"/>
      <c r="S68" s="23"/>
      <c r="T68" s="23"/>
      <c r="U68" s="44"/>
      <c r="V68" s="23">
        <f t="shared" si="2"/>
        <v>0.41785714285714282</v>
      </c>
      <c r="W68" s="45">
        <f t="shared" ref="W68:X68" si="115">AVERAGE(W62:W67)</f>
        <v>0.40166666666666667</v>
      </c>
      <c r="X68" s="45">
        <f t="shared" si="115"/>
        <v>0.95398148148148154</v>
      </c>
      <c r="Y68" s="47"/>
      <c r="Z68" s="47"/>
      <c r="AA68" s="47"/>
      <c r="AB68" s="22"/>
      <c r="AC68" s="21"/>
      <c r="AD68" s="21"/>
      <c r="AE68" s="2"/>
      <c r="AF68" s="21"/>
      <c r="AG68" s="21"/>
      <c r="AH68" s="2"/>
      <c r="AI68" s="21"/>
      <c r="AJ68" s="21"/>
    </row>
    <row r="69" spans="1:36" ht="102" x14ac:dyDescent="0.2">
      <c r="A69" s="89"/>
      <c r="B69" s="89" t="s">
        <v>10</v>
      </c>
      <c r="C69" s="89" t="s">
        <v>153</v>
      </c>
      <c r="D69" s="68" t="s">
        <v>95</v>
      </c>
      <c r="E69" s="66" t="s">
        <v>135</v>
      </c>
      <c r="F69" s="56">
        <f>100%/7</f>
        <v>0.14285714285714285</v>
      </c>
      <c r="G69" s="53">
        <f t="shared" ref="G69:L69" si="116">100%/7</f>
        <v>0.14285714285714285</v>
      </c>
      <c r="H69" s="35">
        <f t="shared" si="116"/>
        <v>0.14285714285714285</v>
      </c>
      <c r="I69" s="35">
        <f t="shared" si="116"/>
        <v>0.14285714285714285</v>
      </c>
      <c r="J69" s="35">
        <f t="shared" si="116"/>
        <v>0.14285714285714285</v>
      </c>
      <c r="K69" s="35">
        <f t="shared" si="116"/>
        <v>0.14285714285714285</v>
      </c>
      <c r="L69" s="35">
        <f t="shared" si="116"/>
        <v>0.14285714285714285</v>
      </c>
      <c r="M69" s="15">
        <f t="shared" ref="M69:M73" si="117">SUM(F69:L69)</f>
        <v>0.99999999999999978</v>
      </c>
      <c r="N69" s="109">
        <v>176501573.30000001</v>
      </c>
      <c r="O69" s="48">
        <f>F69</f>
        <v>0.14285714285714285</v>
      </c>
      <c r="P69" s="18">
        <v>0.12</v>
      </c>
      <c r="Q69" s="34">
        <f t="shared" si="3"/>
        <v>0.84</v>
      </c>
      <c r="R69" s="68" t="s">
        <v>162</v>
      </c>
      <c r="S69" s="68" t="s">
        <v>160</v>
      </c>
      <c r="T69" s="68" t="s">
        <v>160</v>
      </c>
      <c r="U69" s="136">
        <v>255411735</v>
      </c>
      <c r="V69" s="49">
        <f t="shared" si="2"/>
        <v>0.2857142857142857</v>
      </c>
      <c r="W69" s="18">
        <v>0.24</v>
      </c>
      <c r="X69" s="34">
        <f t="shared" ref="X69:X73" si="118">W69/V69</f>
        <v>0.84</v>
      </c>
      <c r="Y69" s="68" t="s">
        <v>448</v>
      </c>
      <c r="Z69" s="68" t="s">
        <v>160</v>
      </c>
      <c r="AA69" s="68" t="s">
        <v>160</v>
      </c>
      <c r="AB69" s="90" t="s">
        <v>198</v>
      </c>
      <c r="AC69" s="95" t="s">
        <v>286</v>
      </c>
      <c r="AD69" s="95" t="s">
        <v>287</v>
      </c>
      <c r="AE69" s="98">
        <v>0.95309999999999995</v>
      </c>
      <c r="AF69" s="95" t="s">
        <v>249</v>
      </c>
      <c r="AG69" s="95" t="s">
        <v>248</v>
      </c>
      <c r="AH69" s="98">
        <v>0.95</v>
      </c>
      <c r="AI69" s="95" t="s">
        <v>455</v>
      </c>
      <c r="AJ69" s="95" t="s">
        <v>475</v>
      </c>
    </row>
    <row r="70" spans="1:36" ht="76.5" customHeight="1" x14ac:dyDescent="0.2">
      <c r="A70" s="89"/>
      <c r="B70" s="89"/>
      <c r="C70" s="89"/>
      <c r="D70" s="68" t="s">
        <v>68</v>
      </c>
      <c r="E70" s="66" t="s">
        <v>136</v>
      </c>
      <c r="F70" s="56">
        <f t="shared" ref="F70:L73" si="119">100%/7</f>
        <v>0.14285714285714285</v>
      </c>
      <c r="G70" s="53">
        <f t="shared" si="119"/>
        <v>0.14285714285714285</v>
      </c>
      <c r="H70" s="35">
        <f t="shared" si="119"/>
        <v>0.14285714285714285</v>
      </c>
      <c r="I70" s="35">
        <f t="shared" si="119"/>
        <v>0.14285714285714285</v>
      </c>
      <c r="J70" s="35">
        <f t="shared" si="119"/>
        <v>0.14285714285714285</v>
      </c>
      <c r="K70" s="35">
        <f t="shared" si="119"/>
        <v>0.14285714285714285</v>
      </c>
      <c r="L70" s="35">
        <f t="shared" si="119"/>
        <v>0.14285714285714285</v>
      </c>
      <c r="M70" s="15">
        <f t="shared" si="117"/>
        <v>0.99999999999999978</v>
      </c>
      <c r="N70" s="111"/>
      <c r="O70" s="48">
        <f t="shared" si="1"/>
        <v>0.14285714285714285</v>
      </c>
      <c r="P70" s="18">
        <v>0.1</v>
      </c>
      <c r="Q70" s="34">
        <f t="shared" si="3"/>
        <v>0.70000000000000007</v>
      </c>
      <c r="R70" s="68" t="s">
        <v>163</v>
      </c>
      <c r="S70" s="68" t="s">
        <v>160</v>
      </c>
      <c r="T70" s="68" t="s">
        <v>160</v>
      </c>
      <c r="U70" s="137"/>
      <c r="V70" s="49">
        <f t="shared" si="2"/>
        <v>0.2857142857142857</v>
      </c>
      <c r="W70" s="18">
        <v>0.24</v>
      </c>
      <c r="X70" s="34">
        <f t="shared" si="118"/>
        <v>0.84</v>
      </c>
      <c r="Y70" s="68" t="s">
        <v>449</v>
      </c>
      <c r="Z70" s="68" t="s">
        <v>160</v>
      </c>
      <c r="AA70" s="68" t="s">
        <v>160</v>
      </c>
      <c r="AB70" s="91"/>
      <c r="AC70" s="101"/>
      <c r="AD70" s="101"/>
      <c r="AE70" s="99"/>
      <c r="AF70" s="101"/>
      <c r="AG70" s="101"/>
      <c r="AH70" s="99"/>
      <c r="AI70" s="101"/>
      <c r="AJ70" s="101"/>
    </row>
    <row r="71" spans="1:36" ht="127.5" x14ac:dyDescent="0.2">
      <c r="A71" s="89" t="s">
        <v>35</v>
      </c>
      <c r="B71" s="89"/>
      <c r="C71" s="89"/>
      <c r="D71" s="68" t="s">
        <v>57</v>
      </c>
      <c r="E71" s="66" t="s">
        <v>137</v>
      </c>
      <c r="F71" s="56">
        <f t="shared" si="119"/>
        <v>0.14285714285714285</v>
      </c>
      <c r="G71" s="53">
        <f t="shared" si="119"/>
        <v>0.14285714285714285</v>
      </c>
      <c r="H71" s="35">
        <f t="shared" si="119"/>
        <v>0.14285714285714285</v>
      </c>
      <c r="I71" s="35">
        <f t="shared" si="119"/>
        <v>0.14285714285714285</v>
      </c>
      <c r="J71" s="35">
        <f t="shared" si="119"/>
        <v>0.14285714285714285</v>
      </c>
      <c r="K71" s="35">
        <f t="shared" si="119"/>
        <v>0.14285714285714285</v>
      </c>
      <c r="L71" s="35">
        <f t="shared" si="119"/>
        <v>0.14285714285714285</v>
      </c>
      <c r="M71" s="15">
        <f t="shared" si="117"/>
        <v>0.99999999999999978</v>
      </c>
      <c r="N71" s="111"/>
      <c r="O71" s="48">
        <f t="shared" si="1"/>
        <v>0.14285714285714285</v>
      </c>
      <c r="P71" s="18">
        <v>0.1</v>
      </c>
      <c r="Q71" s="34">
        <f t="shared" si="3"/>
        <v>0.70000000000000007</v>
      </c>
      <c r="R71" s="68" t="s">
        <v>164</v>
      </c>
      <c r="S71" s="68" t="s">
        <v>160</v>
      </c>
      <c r="T71" s="68" t="s">
        <v>160</v>
      </c>
      <c r="U71" s="137"/>
      <c r="V71" s="49">
        <f t="shared" si="2"/>
        <v>0.2857142857142857</v>
      </c>
      <c r="W71" s="18">
        <v>0.24</v>
      </c>
      <c r="X71" s="34">
        <f t="shared" si="118"/>
        <v>0.84</v>
      </c>
      <c r="Y71" s="68" t="s">
        <v>450</v>
      </c>
      <c r="Z71" s="68" t="s">
        <v>160</v>
      </c>
      <c r="AA71" s="68" t="s">
        <v>160</v>
      </c>
      <c r="AB71" s="92"/>
      <c r="AC71" s="96"/>
      <c r="AD71" s="96"/>
      <c r="AE71" s="100"/>
      <c r="AF71" s="96"/>
      <c r="AG71" s="96"/>
      <c r="AH71" s="100"/>
      <c r="AI71" s="96"/>
      <c r="AJ71" s="96"/>
    </row>
    <row r="72" spans="1:36" ht="114.75" customHeight="1" x14ac:dyDescent="0.2">
      <c r="A72" s="89"/>
      <c r="B72" s="89"/>
      <c r="C72" s="89"/>
      <c r="D72" s="68" t="s">
        <v>58</v>
      </c>
      <c r="E72" s="66" t="s">
        <v>138</v>
      </c>
      <c r="F72" s="56">
        <f t="shared" si="119"/>
        <v>0.14285714285714285</v>
      </c>
      <c r="G72" s="53">
        <f t="shared" si="119"/>
        <v>0.14285714285714285</v>
      </c>
      <c r="H72" s="35">
        <f t="shared" si="119"/>
        <v>0.14285714285714285</v>
      </c>
      <c r="I72" s="35">
        <f t="shared" si="119"/>
        <v>0.14285714285714285</v>
      </c>
      <c r="J72" s="35">
        <f t="shared" si="119"/>
        <v>0.14285714285714285</v>
      </c>
      <c r="K72" s="35">
        <f t="shared" si="119"/>
        <v>0.14285714285714285</v>
      </c>
      <c r="L72" s="35">
        <f t="shared" si="119"/>
        <v>0.14285714285714285</v>
      </c>
      <c r="M72" s="15">
        <f t="shared" si="117"/>
        <v>0.99999999999999978</v>
      </c>
      <c r="N72" s="111"/>
      <c r="O72" s="48">
        <f t="shared" si="1"/>
        <v>0.14285714285714285</v>
      </c>
      <c r="P72" s="18">
        <v>0.08</v>
      </c>
      <c r="Q72" s="34">
        <f t="shared" si="3"/>
        <v>0.56000000000000005</v>
      </c>
      <c r="R72" s="68" t="s">
        <v>165</v>
      </c>
      <c r="S72" s="68" t="s">
        <v>160</v>
      </c>
      <c r="T72" s="68" t="s">
        <v>160</v>
      </c>
      <c r="U72" s="137"/>
      <c r="V72" s="49">
        <f t="shared" si="2"/>
        <v>0.2857142857142857</v>
      </c>
      <c r="W72" s="18">
        <v>0.26</v>
      </c>
      <c r="X72" s="34">
        <f t="shared" si="118"/>
        <v>0.91</v>
      </c>
      <c r="Y72" s="68" t="s">
        <v>451</v>
      </c>
      <c r="Z72" s="68" t="s">
        <v>160</v>
      </c>
      <c r="AA72" s="68" t="s">
        <v>160</v>
      </c>
      <c r="AB72" s="90" t="s">
        <v>200</v>
      </c>
      <c r="AC72" s="95" t="s">
        <v>288</v>
      </c>
      <c r="AD72" s="95" t="s">
        <v>289</v>
      </c>
      <c r="AE72" s="98">
        <v>0.9</v>
      </c>
      <c r="AF72" s="95" t="s">
        <v>247</v>
      </c>
      <c r="AG72" s="95" t="s">
        <v>246</v>
      </c>
      <c r="AH72" s="98">
        <v>0.92</v>
      </c>
      <c r="AI72" s="95" t="s">
        <v>453</v>
      </c>
      <c r="AJ72" s="95" t="s">
        <v>454</v>
      </c>
    </row>
    <row r="73" spans="1:36" ht="127.5" x14ac:dyDescent="0.2">
      <c r="A73" s="89"/>
      <c r="B73" s="89"/>
      <c r="C73" s="89"/>
      <c r="D73" s="68" t="s">
        <v>59</v>
      </c>
      <c r="E73" s="66" t="s">
        <v>139</v>
      </c>
      <c r="F73" s="56">
        <f t="shared" si="119"/>
        <v>0.14285714285714285</v>
      </c>
      <c r="G73" s="53">
        <f t="shared" si="119"/>
        <v>0.14285714285714285</v>
      </c>
      <c r="H73" s="35">
        <f t="shared" si="119"/>
        <v>0.14285714285714285</v>
      </c>
      <c r="I73" s="35">
        <f t="shared" si="119"/>
        <v>0.14285714285714285</v>
      </c>
      <c r="J73" s="35">
        <f t="shared" si="119"/>
        <v>0.14285714285714285</v>
      </c>
      <c r="K73" s="35">
        <f t="shared" si="119"/>
        <v>0.14285714285714285</v>
      </c>
      <c r="L73" s="35">
        <f t="shared" si="119"/>
        <v>0.14285714285714285</v>
      </c>
      <c r="M73" s="15">
        <f t="shared" si="117"/>
        <v>0.99999999999999978</v>
      </c>
      <c r="N73" s="110"/>
      <c r="O73" s="48">
        <f t="shared" si="1"/>
        <v>0.14285714285714285</v>
      </c>
      <c r="P73" s="18">
        <v>0.08</v>
      </c>
      <c r="Q73" s="34">
        <f t="shared" si="3"/>
        <v>0.56000000000000005</v>
      </c>
      <c r="R73" s="68" t="s">
        <v>166</v>
      </c>
      <c r="S73" s="68" t="s">
        <v>160</v>
      </c>
      <c r="T73" s="68" t="s">
        <v>160</v>
      </c>
      <c r="U73" s="138"/>
      <c r="V73" s="49">
        <f t="shared" si="2"/>
        <v>0.2857142857142857</v>
      </c>
      <c r="W73" s="18">
        <v>0.26</v>
      </c>
      <c r="X73" s="34">
        <f t="shared" si="118"/>
        <v>0.91</v>
      </c>
      <c r="Y73" s="68" t="s">
        <v>452</v>
      </c>
      <c r="Z73" s="68" t="s">
        <v>160</v>
      </c>
      <c r="AA73" s="68" t="s">
        <v>160</v>
      </c>
      <c r="AB73" s="92"/>
      <c r="AC73" s="96"/>
      <c r="AD73" s="96"/>
      <c r="AE73" s="100"/>
      <c r="AF73" s="96"/>
      <c r="AG73" s="96"/>
      <c r="AH73" s="100"/>
      <c r="AI73" s="96"/>
      <c r="AJ73" s="96"/>
    </row>
    <row r="74" spans="1:36" s="28" customFormat="1" x14ac:dyDescent="0.2">
      <c r="A74" s="89"/>
      <c r="B74" s="20"/>
      <c r="C74" s="20"/>
      <c r="D74" s="21"/>
      <c r="E74" s="22"/>
      <c r="F74" s="23">
        <f t="shared" ref="F74:M74" si="120">AVERAGE(F69:F73)</f>
        <v>0.14285714285714285</v>
      </c>
      <c r="G74" s="23">
        <f t="shared" si="120"/>
        <v>0.14285714285714285</v>
      </c>
      <c r="H74" s="23">
        <f t="shared" si="120"/>
        <v>0.14285714285714285</v>
      </c>
      <c r="I74" s="23">
        <f t="shared" si="120"/>
        <v>0.14285714285714285</v>
      </c>
      <c r="J74" s="23">
        <f t="shared" si="120"/>
        <v>0.14285714285714285</v>
      </c>
      <c r="K74" s="23">
        <f t="shared" si="120"/>
        <v>0.14285714285714285</v>
      </c>
      <c r="L74" s="23">
        <f t="shared" si="120"/>
        <v>0.14285714285714285</v>
      </c>
      <c r="M74" s="23">
        <f t="shared" si="120"/>
        <v>0.99999999999999978</v>
      </c>
      <c r="N74" s="43"/>
      <c r="O74" s="23">
        <f t="shared" si="1"/>
        <v>0.14285714285714285</v>
      </c>
      <c r="P74" s="23">
        <f t="shared" ref="P74:Q74" si="121">AVERAGE(P69:P73)</f>
        <v>9.6000000000000002E-2</v>
      </c>
      <c r="Q74" s="23">
        <f t="shared" si="121"/>
        <v>0.67200000000000004</v>
      </c>
      <c r="R74" s="23"/>
      <c r="S74" s="23"/>
      <c r="T74" s="23"/>
      <c r="U74" s="43"/>
      <c r="V74" s="23">
        <f t="shared" ref="V74:V79" si="122">F74+G74</f>
        <v>0.2857142857142857</v>
      </c>
      <c r="W74" s="23">
        <f t="shared" ref="W74:X74" si="123">AVERAGE(W69:W73)</f>
        <v>0.248</v>
      </c>
      <c r="X74" s="82">
        <f t="shared" si="123"/>
        <v>0.86799999999999999</v>
      </c>
      <c r="Y74" s="47"/>
      <c r="Z74" s="47"/>
      <c r="AA74" s="47"/>
      <c r="AB74" s="22"/>
      <c r="AC74" s="21"/>
      <c r="AD74" s="21"/>
      <c r="AE74" s="2"/>
      <c r="AF74" s="21"/>
      <c r="AG74" s="21"/>
      <c r="AH74" s="2"/>
      <c r="AI74" s="21"/>
      <c r="AJ74" s="21"/>
    </row>
    <row r="75" spans="1:36" ht="102" x14ac:dyDescent="0.2">
      <c r="A75" s="89"/>
      <c r="B75" s="89" t="s">
        <v>12</v>
      </c>
      <c r="C75" s="93" t="s">
        <v>154</v>
      </c>
      <c r="D75" s="68" t="s">
        <v>45</v>
      </c>
      <c r="E75" s="66" t="s">
        <v>140</v>
      </c>
      <c r="F75" s="55">
        <v>0.14000000000000001</v>
      </c>
      <c r="G75" s="50">
        <v>0.1</v>
      </c>
      <c r="H75" s="17">
        <v>0.1</v>
      </c>
      <c r="I75" s="17">
        <v>0.12</v>
      </c>
      <c r="J75" s="17">
        <v>0.15</v>
      </c>
      <c r="K75" s="17">
        <v>0.19</v>
      </c>
      <c r="L75" s="17">
        <v>0.2</v>
      </c>
      <c r="M75" s="15">
        <f t="shared" ref="M75:M79" si="124">SUM(F75:L75)</f>
        <v>1</v>
      </c>
      <c r="N75" s="109">
        <v>642806223.60000002</v>
      </c>
      <c r="O75" s="48">
        <f>F75</f>
        <v>0.14000000000000001</v>
      </c>
      <c r="P75" s="34">
        <v>0.13</v>
      </c>
      <c r="Q75" s="34">
        <f t="shared" si="3"/>
        <v>0.92857142857142849</v>
      </c>
      <c r="R75" s="68" t="s">
        <v>316</v>
      </c>
      <c r="S75" s="68" t="s">
        <v>318</v>
      </c>
      <c r="T75" s="68" t="s">
        <v>317</v>
      </c>
      <c r="U75" s="136">
        <v>850762950.39999998</v>
      </c>
      <c r="V75" s="49">
        <f t="shared" si="122"/>
        <v>0.24000000000000002</v>
      </c>
      <c r="W75" s="34">
        <v>0.24</v>
      </c>
      <c r="X75" s="34">
        <f t="shared" ref="X75:X78" si="125">W75/V75</f>
        <v>0.99999999999999989</v>
      </c>
      <c r="Y75" s="68" t="s">
        <v>386</v>
      </c>
      <c r="Z75" s="68" t="s">
        <v>160</v>
      </c>
      <c r="AA75" s="68" t="s">
        <v>160</v>
      </c>
      <c r="AB75" s="90" t="s">
        <v>199</v>
      </c>
      <c r="AC75" s="95" t="s">
        <v>313</v>
      </c>
      <c r="AD75" s="95" t="s">
        <v>312</v>
      </c>
      <c r="AE75" s="98">
        <v>0.875</v>
      </c>
      <c r="AF75" s="95" t="s">
        <v>314</v>
      </c>
      <c r="AG75" s="95" t="s">
        <v>315</v>
      </c>
      <c r="AH75" s="98">
        <v>0.95</v>
      </c>
      <c r="AI75" s="95" t="s">
        <v>387</v>
      </c>
      <c r="AJ75" s="95" t="s">
        <v>388</v>
      </c>
    </row>
    <row r="76" spans="1:36" ht="216.75" x14ac:dyDescent="0.2">
      <c r="A76" s="89"/>
      <c r="B76" s="89"/>
      <c r="C76" s="93"/>
      <c r="D76" s="68" t="s">
        <v>44</v>
      </c>
      <c r="E76" s="66" t="s">
        <v>141</v>
      </c>
      <c r="F76" s="55">
        <v>0.12</v>
      </c>
      <c r="G76" s="50">
        <v>0.1</v>
      </c>
      <c r="H76" s="17">
        <v>0.1</v>
      </c>
      <c r="I76" s="17">
        <v>0.15</v>
      </c>
      <c r="J76" s="17">
        <v>0.1</v>
      </c>
      <c r="K76" s="17">
        <v>0.18</v>
      </c>
      <c r="L76" s="17">
        <v>0.25</v>
      </c>
      <c r="M76" s="15">
        <f t="shared" si="124"/>
        <v>1</v>
      </c>
      <c r="N76" s="111"/>
      <c r="O76" s="48">
        <f t="shared" ref="O76:O79" si="126">F76</f>
        <v>0.12</v>
      </c>
      <c r="P76" s="34">
        <v>0.11</v>
      </c>
      <c r="Q76" s="34">
        <f>P76/O76</f>
        <v>0.91666666666666674</v>
      </c>
      <c r="R76" s="68" t="s">
        <v>319</v>
      </c>
      <c r="S76" s="68" t="s">
        <v>321</v>
      </c>
      <c r="T76" s="68" t="s">
        <v>322</v>
      </c>
      <c r="U76" s="137"/>
      <c r="V76" s="49">
        <f t="shared" si="122"/>
        <v>0.22</v>
      </c>
      <c r="W76" s="34">
        <v>0.2</v>
      </c>
      <c r="X76" s="34">
        <f t="shared" si="125"/>
        <v>0.90909090909090917</v>
      </c>
      <c r="Y76" s="68" t="s">
        <v>391</v>
      </c>
      <c r="Z76" s="65" t="s">
        <v>392</v>
      </c>
      <c r="AA76" s="65" t="s">
        <v>393</v>
      </c>
      <c r="AB76" s="91"/>
      <c r="AC76" s="101"/>
      <c r="AD76" s="101"/>
      <c r="AE76" s="99"/>
      <c r="AF76" s="101"/>
      <c r="AG76" s="101"/>
      <c r="AH76" s="99"/>
      <c r="AI76" s="101"/>
      <c r="AJ76" s="101"/>
    </row>
    <row r="77" spans="1:36" ht="127.5" x14ac:dyDescent="0.2">
      <c r="A77" s="89"/>
      <c r="B77" s="89"/>
      <c r="C77" s="93"/>
      <c r="D77" s="68" t="s">
        <v>89</v>
      </c>
      <c r="E77" s="66" t="s">
        <v>142</v>
      </c>
      <c r="F77" s="55">
        <v>0.14000000000000001</v>
      </c>
      <c r="G77" s="50">
        <v>0.13</v>
      </c>
      <c r="H77" s="17">
        <v>0.12</v>
      </c>
      <c r="I77" s="17">
        <v>0.15</v>
      </c>
      <c r="J77" s="17">
        <v>0.12</v>
      </c>
      <c r="K77" s="17">
        <v>0.16</v>
      </c>
      <c r="L77" s="17">
        <v>0.18</v>
      </c>
      <c r="M77" s="15">
        <f t="shared" si="124"/>
        <v>1</v>
      </c>
      <c r="N77" s="111"/>
      <c r="O77" s="48">
        <f t="shared" si="126"/>
        <v>0.14000000000000001</v>
      </c>
      <c r="P77" s="34">
        <v>0.14000000000000001</v>
      </c>
      <c r="Q77" s="34">
        <f t="shared" si="3"/>
        <v>1</v>
      </c>
      <c r="R77" s="68" t="s">
        <v>396</v>
      </c>
      <c r="S77" s="68" t="s">
        <v>160</v>
      </c>
      <c r="T77" s="68" t="s">
        <v>160</v>
      </c>
      <c r="U77" s="137"/>
      <c r="V77" s="49">
        <f t="shared" si="122"/>
        <v>0.27</v>
      </c>
      <c r="W77" s="34">
        <f>14%+13%</f>
        <v>0.27</v>
      </c>
      <c r="X77" s="34">
        <f t="shared" si="125"/>
        <v>1</v>
      </c>
      <c r="Y77" s="68" t="s">
        <v>389</v>
      </c>
      <c r="Z77" s="68" t="s">
        <v>160</v>
      </c>
      <c r="AA77" s="68" t="s">
        <v>160</v>
      </c>
      <c r="AB77" s="91"/>
      <c r="AC77" s="101"/>
      <c r="AD77" s="101"/>
      <c r="AE77" s="99"/>
      <c r="AF77" s="101"/>
      <c r="AG77" s="101"/>
      <c r="AH77" s="99"/>
      <c r="AI77" s="101"/>
      <c r="AJ77" s="101"/>
    </row>
    <row r="78" spans="1:36" ht="204" x14ac:dyDescent="0.2">
      <c r="A78" s="89"/>
      <c r="B78" s="89"/>
      <c r="C78" s="93"/>
      <c r="D78" s="68" t="s">
        <v>73</v>
      </c>
      <c r="E78" s="10" t="s">
        <v>143</v>
      </c>
      <c r="F78" s="55">
        <v>0.14000000000000001</v>
      </c>
      <c r="G78" s="50">
        <v>0.12</v>
      </c>
      <c r="H78" s="17">
        <v>0.1</v>
      </c>
      <c r="I78" s="17">
        <v>0.15</v>
      </c>
      <c r="J78" s="17">
        <v>0.12</v>
      </c>
      <c r="K78" s="17">
        <v>0.2</v>
      </c>
      <c r="L78" s="17">
        <v>0.17</v>
      </c>
      <c r="M78" s="15">
        <f t="shared" si="124"/>
        <v>1</v>
      </c>
      <c r="N78" s="110"/>
      <c r="O78" s="48">
        <f>F78</f>
        <v>0.14000000000000001</v>
      </c>
      <c r="P78" s="34">
        <v>0.14000000000000001</v>
      </c>
      <c r="Q78" s="34">
        <f t="shared" si="3"/>
        <v>1</v>
      </c>
      <c r="R78" s="68" t="s">
        <v>320</v>
      </c>
      <c r="S78" s="68" t="s">
        <v>160</v>
      </c>
      <c r="T78" s="68" t="s">
        <v>160</v>
      </c>
      <c r="U78" s="138"/>
      <c r="V78" s="49">
        <f t="shared" si="122"/>
        <v>0.26</v>
      </c>
      <c r="W78" s="34">
        <v>0.25</v>
      </c>
      <c r="X78" s="34">
        <f t="shared" si="125"/>
        <v>0.96153846153846145</v>
      </c>
      <c r="Y78" s="68" t="s">
        <v>390</v>
      </c>
      <c r="Z78" s="65" t="s">
        <v>394</v>
      </c>
      <c r="AA78" s="65" t="s">
        <v>395</v>
      </c>
      <c r="AB78" s="92"/>
      <c r="AC78" s="96"/>
      <c r="AD78" s="96"/>
      <c r="AE78" s="100"/>
      <c r="AF78" s="96"/>
      <c r="AG78" s="96"/>
      <c r="AH78" s="100"/>
      <c r="AI78" s="96"/>
      <c r="AJ78" s="96"/>
    </row>
    <row r="79" spans="1:36" s="28" customFormat="1" x14ac:dyDescent="0.2">
      <c r="A79" s="32"/>
      <c r="B79" s="20"/>
      <c r="C79" s="20"/>
      <c r="D79" s="21"/>
      <c r="E79" s="22"/>
      <c r="F79" s="23">
        <f t="shared" ref="F79:L79" si="127">AVERAGE(F75:F78)</f>
        <v>0.13500000000000001</v>
      </c>
      <c r="G79" s="23">
        <f t="shared" si="127"/>
        <v>0.1125</v>
      </c>
      <c r="H79" s="23">
        <f t="shared" si="127"/>
        <v>0.10500000000000001</v>
      </c>
      <c r="I79" s="23">
        <f t="shared" si="127"/>
        <v>0.14250000000000002</v>
      </c>
      <c r="J79" s="23">
        <f t="shared" si="127"/>
        <v>0.1225</v>
      </c>
      <c r="K79" s="23">
        <f t="shared" si="127"/>
        <v>0.1825</v>
      </c>
      <c r="L79" s="23">
        <f t="shared" si="127"/>
        <v>0.2</v>
      </c>
      <c r="M79" s="24">
        <f t="shared" si="124"/>
        <v>1</v>
      </c>
      <c r="N79" s="46">
        <f>SUM(N8:N78)</f>
        <v>13532576090.839998</v>
      </c>
      <c r="O79" s="23">
        <f t="shared" si="126"/>
        <v>0.13500000000000001</v>
      </c>
      <c r="P79" s="23">
        <f t="shared" ref="P79:Q79" si="128">AVERAGE(P75:P78)</f>
        <v>0.13</v>
      </c>
      <c r="Q79" s="23">
        <f t="shared" si="128"/>
        <v>0.96130952380952384</v>
      </c>
      <c r="R79" s="120"/>
      <c r="S79" s="121"/>
      <c r="T79" s="122"/>
      <c r="U79" s="46">
        <f>SUM(U8:U78)</f>
        <v>16070172121.609999</v>
      </c>
      <c r="V79" s="23">
        <f t="shared" si="122"/>
        <v>0.2475</v>
      </c>
      <c r="W79" s="23">
        <f t="shared" ref="W79:X79" si="129">AVERAGE(W75:W78)</f>
        <v>0.24</v>
      </c>
      <c r="X79" s="45">
        <f t="shared" si="129"/>
        <v>0.96765734265734271</v>
      </c>
      <c r="Y79" s="117"/>
      <c r="Z79" s="118"/>
      <c r="AA79" s="119"/>
      <c r="AB79" s="22"/>
      <c r="AC79" s="21"/>
      <c r="AD79" s="21"/>
      <c r="AE79" s="2"/>
      <c r="AF79" s="21"/>
      <c r="AG79" s="21"/>
      <c r="AH79" s="2"/>
      <c r="AI79" s="21"/>
      <c r="AJ79" s="21"/>
    </row>
  </sheetData>
  <mergeCells count="230">
    <mergeCell ref="B47:B50"/>
    <mergeCell ref="C47:C50"/>
    <mergeCell ref="U47:U50"/>
    <mergeCell ref="AJ47:AJ50"/>
    <mergeCell ref="AI47:AI50"/>
    <mergeCell ref="AH47:AH50"/>
    <mergeCell ref="AB47:AB50"/>
    <mergeCell ref="AC47:AC50"/>
    <mergeCell ref="AD47:AD50"/>
    <mergeCell ref="AE47:AE50"/>
    <mergeCell ref="AF47:AF50"/>
    <mergeCell ref="AG47:AG50"/>
    <mergeCell ref="AB1:AJ5"/>
    <mergeCell ref="N55:N60"/>
    <mergeCell ref="N62:N67"/>
    <mergeCell ref="N69:N73"/>
    <mergeCell ref="N75:N78"/>
    <mergeCell ref="B2:K2"/>
    <mergeCell ref="U6:U7"/>
    <mergeCell ref="V6:AA6"/>
    <mergeCell ref="U8:U12"/>
    <mergeCell ref="U14:U15"/>
    <mergeCell ref="U19:U23"/>
    <mergeCell ref="Z19:Z20"/>
    <mergeCell ref="AA19:AA20"/>
    <mergeCell ref="U27:U32"/>
    <mergeCell ref="U34:U38"/>
    <mergeCell ref="U42:U45"/>
    <mergeCell ref="U52:U53"/>
    <mergeCell ref="U55:U60"/>
    <mergeCell ref="U62:U67"/>
    <mergeCell ref="U69:U73"/>
    <mergeCell ref="U75:U78"/>
    <mergeCell ref="N1:AA5"/>
    <mergeCell ref="F6:M6"/>
    <mergeCell ref="N6:N7"/>
    <mergeCell ref="AF75:AF78"/>
    <mergeCell ref="AG75:AG78"/>
    <mergeCell ref="AH75:AH78"/>
    <mergeCell ref="AI75:AI78"/>
    <mergeCell ref="C75:C78"/>
    <mergeCell ref="Y79:AA79"/>
    <mergeCell ref="R79:T79"/>
    <mergeCell ref="N34:N38"/>
    <mergeCell ref="N42:N45"/>
    <mergeCell ref="N52:N53"/>
    <mergeCell ref="C62:C63"/>
    <mergeCell ref="E47:E50"/>
    <mergeCell ref="P48:T48"/>
    <mergeCell ref="P49:T49"/>
    <mergeCell ref="P50:T50"/>
    <mergeCell ref="N47:N50"/>
    <mergeCell ref="AG62:AG67"/>
    <mergeCell ref="AH62:AH67"/>
    <mergeCell ref="AI62:AI67"/>
    <mergeCell ref="AE34:AE38"/>
    <mergeCell ref="AF34:AF38"/>
    <mergeCell ref="AG34:AG38"/>
    <mergeCell ref="AH34:AH38"/>
    <mergeCell ref="AI34:AI38"/>
    <mergeCell ref="AJ75:AJ78"/>
    <mergeCell ref="AG55:AG57"/>
    <mergeCell ref="AF55:AF57"/>
    <mergeCell ref="AE55:AE57"/>
    <mergeCell ref="AD55:AD57"/>
    <mergeCell ref="AC55:AC57"/>
    <mergeCell ref="AB55:AB57"/>
    <mergeCell ref="AB58:AB60"/>
    <mergeCell ref="AC58:AC60"/>
    <mergeCell ref="AD58:AD60"/>
    <mergeCell ref="AE58:AE60"/>
    <mergeCell ref="AF58:AF60"/>
    <mergeCell ref="AG58:AG60"/>
    <mergeCell ref="AH58:AH60"/>
    <mergeCell ref="AI58:AI60"/>
    <mergeCell ref="AJ58:AJ60"/>
    <mergeCell ref="AJ55:AJ57"/>
    <mergeCell ref="AI55:AI57"/>
    <mergeCell ref="AH55:AH57"/>
    <mergeCell ref="AB62:AB67"/>
    <mergeCell ref="AC62:AC67"/>
    <mergeCell ref="AD62:AD67"/>
    <mergeCell ref="AE62:AE67"/>
    <mergeCell ref="AF62:AF67"/>
    <mergeCell ref="AJ62:AJ67"/>
    <mergeCell ref="AJ22:AJ23"/>
    <mergeCell ref="AB19:AB21"/>
    <mergeCell ref="AC19:AC21"/>
    <mergeCell ref="AD19:AD21"/>
    <mergeCell ref="AD22:AD23"/>
    <mergeCell ref="AC22:AC23"/>
    <mergeCell ref="AB22:AB23"/>
    <mergeCell ref="AE19:AE21"/>
    <mergeCell ref="AE22:AE23"/>
    <mergeCell ref="AF22:AF23"/>
    <mergeCell ref="AG22:AG23"/>
    <mergeCell ref="AF19:AF21"/>
    <mergeCell ref="AG19:AG21"/>
    <mergeCell ref="AH19:AH21"/>
    <mergeCell ref="AI19:AI21"/>
    <mergeCell ref="AJ19:AJ21"/>
    <mergeCell ref="AH22:AH23"/>
    <mergeCell ref="AI22:AI23"/>
    <mergeCell ref="AG27:AG29"/>
    <mergeCell ref="AH27:AH29"/>
    <mergeCell ref="AB34:AB38"/>
    <mergeCell ref="AC34:AC38"/>
    <mergeCell ref="AD34:AD38"/>
    <mergeCell ref="AB42:AB43"/>
    <mergeCell ref="AC42:AC43"/>
    <mergeCell ref="AD42:AD43"/>
    <mergeCell ref="AE42:AE43"/>
    <mergeCell ref="AF42:AF43"/>
    <mergeCell ref="AG42:AG43"/>
    <mergeCell ref="AG44:AG45"/>
    <mergeCell ref="AF44:AF45"/>
    <mergeCell ref="AE44:AE45"/>
    <mergeCell ref="AD44:AD45"/>
    <mergeCell ref="AC44:AC45"/>
    <mergeCell ref="AB44:AB45"/>
    <mergeCell ref="AH6:AJ6"/>
    <mergeCell ref="AE8:AE9"/>
    <mergeCell ref="AE10:AE12"/>
    <mergeCell ref="AF8:AF9"/>
    <mergeCell ref="AF10:AF12"/>
    <mergeCell ref="AH42:AH43"/>
    <mergeCell ref="AI42:AI43"/>
    <mergeCell ref="AJ42:AJ43"/>
    <mergeCell ref="AH44:AH45"/>
    <mergeCell ref="AI44:AI45"/>
    <mergeCell ref="AJ44:AJ45"/>
    <mergeCell ref="AF30:AF32"/>
    <mergeCell ref="AG30:AG32"/>
    <mergeCell ref="AH30:AH32"/>
    <mergeCell ref="AI27:AI29"/>
    <mergeCell ref="AJ27:AJ29"/>
    <mergeCell ref="AI30:AI32"/>
    <mergeCell ref="AJ30:AJ32"/>
    <mergeCell ref="AE27:AE29"/>
    <mergeCell ref="AE30:AE32"/>
    <mergeCell ref="AF27:AF29"/>
    <mergeCell ref="AJ34:AJ38"/>
    <mergeCell ref="A6:A7"/>
    <mergeCell ref="B6:B7"/>
    <mergeCell ref="C6:C7"/>
    <mergeCell ref="D6:D7"/>
    <mergeCell ref="E6:E7"/>
    <mergeCell ref="AB8:AB9"/>
    <mergeCell ref="AB10:AB12"/>
    <mergeCell ref="AC8:AC9"/>
    <mergeCell ref="AC10:AC12"/>
    <mergeCell ref="AB6:AD6"/>
    <mergeCell ref="N8:N12"/>
    <mergeCell ref="C27:C32"/>
    <mergeCell ref="A14:A17"/>
    <mergeCell ref="C14:C15"/>
    <mergeCell ref="B14:B15"/>
    <mergeCell ref="AH8:AH9"/>
    <mergeCell ref="AH10:AH12"/>
    <mergeCell ref="AG8:AG9"/>
    <mergeCell ref="AI8:AI9"/>
    <mergeCell ref="AJ8:AJ9"/>
    <mergeCell ref="AI10:AI12"/>
    <mergeCell ref="AJ10:AJ12"/>
    <mergeCell ref="AD8:AD9"/>
    <mergeCell ref="AD10:AD12"/>
    <mergeCell ref="S19:S20"/>
    <mergeCell ref="T19:T20"/>
    <mergeCell ref="AB27:AB29"/>
    <mergeCell ref="AC27:AC29"/>
    <mergeCell ref="AD27:AD29"/>
    <mergeCell ref="AB30:AB32"/>
    <mergeCell ref="AC30:AC32"/>
    <mergeCell ref="AD30:AD32"/>
    <mergeCell ref="N14:N15"/>
    <mergeCell ref="N19:N23"/>
    <mergeCell ref="N27:N32"/>
    <mergeCell ref="C64:C67"/>
    <mergeCell ref="B69:B73"/>
    <mergeCell ref="C69:C73"/>
    <mergeCell ref="A71:A78"/>
    <mergeCell ref="B75:B78"/>
    <mergeCell ref="AE72:AE73"/>
    <mergeCell ref="AE69:AE71"/>
    <mergeCell ref="AB69:AB71"/>
    <mergeCell ref="AB72:AB73"/>
    <mergeCell ref="AB75:AB78"/>
    <mergeCell ref="AC75:AC78"/>
    <mergeCell ref="AD75:AD78"/>
    <mergeCell ref="AE75:AE78"/>
    <mergeCell ref="A62:A70"/>
    <mergeCell ref="B62:B67"/>
    <mergeCell ref="E52:E53"/>
    <mergeCell ref="A55:A60"/>
    <mergeCell ref="AE6:AG6"/>
    <mergeCell ref="O6:T6"/>
    <mergeCell ref="B55:B60"/>
    <mergeCell ref="C55:C59"/>
    <mergeCell ref="A34:A38"/>
    <mergeCell ref="B34:B38"/>
    <mergeCell ref="C34:C38"/>
    <mergeCell ref="A40:A45"/>
    <mergeCell ref="B42:B45"/>
    <mergeCell ref="C42:C45"/>
    <mergeCell ref="A47:A53"/>
    <mergeCell ref="B52:B53"/>
    <mergeCell ref="C52:C53"/>
    <mergeCell ref="A19:A25"/>
    <mergeCell ref="B19:B23"/>
    <mergeCell ref="AG10:AG12"/>
    <mergeCell ref="A8:A12"/>
    <mergeCell ref="B8:B12"/>
    <mergeCell ref="C8:C12"/>
    <mergeCell ref="C20:C23"/>
    <mergeCell ref="A27:A32"/>
    <mergeCell ref="B27:B32"/>
    <mergeCell ref="AH69:AH71"/>
    <mergeCell ref="AI69:AI71"/>
    <mergeCell ref="AJ69:AJ71"/>
    <mergeCell ref="AH72:AH73"/>
    <mergeCell ref="AI72:AI73"/>
    <mergeCell ref="AJ72:AJ73"/>
    <mergeCell ref="AC69:AC71"/>
    <mergeCell ref="AD69:AD71"/>
    <mergeCell ref="AF69:AF71"/>
    <mergeCell ref="AG69:AG71"/>
    <mergeCell ref="AC72:AC73"/>
    <mergeCell ref="AD72:AD73"/>
    <mergeCell ref="AF72:AF73"/>
    <mergeCell ref="AG72:AG73"/>
  </mergeCells>
  <pageMargins left="0.19685039370078741" right="0.19685039370078741" top="0.19685039370078741" bottom="0" header="0" footer="0"/>
  <pageSetup paperSize="14" scale="8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 a PA-PED 2013-2019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drodriguez</dc:creator>
  <cp:lastModifiedBy>Carlos Andres Bolaños Ceballos</cp:lastModifiedBy>
  <cp:lastPrinted>2014-02-27T20:01:20Z</cp:lastPrinted>
  <dcterms:created xsi:type="dcterms:W3CDTF">2009-02-18T22:34:16Z</dcterms:created>
  <dcterms:modified xsi:type="dcterms:W3CDTF">2015-03-06T23:52:40Z</dcterms:modified>
</cp:coreProperties>
</file>