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WEB\2016\SIGo\"/>
    </mc:Choice>
  </mc:AlternateContent>
  <bookViews>
    <workbookView xWindow="0" yWindow="0" windowWidth="20490" windowHeight="7755" tabRatio="568" firstSheet="1" activeTab="1"/>
  </bookViews>
  <sheets>
    <sheet name="PA Detallado UNIAJC 2015" sheetId="2" state="hidden" r:id="rId1"/>
    <sheet name="Seguimiento" sheetId="4" r:id="rId2"/>
  </sheets>
  <definedNames>
    <definedName name="_xlnm.Print_Area" localSheetId="1">Seguimiento!$A$1:$Z$65</definedName>
    <definedName name="_xlnm.Print_Titles" localSheetId="0">'PA Detallado UNIAJC 2015'!$6:$7</definedName>
  </definedNames>
  <calcPr calcId="152511"/>
</workbook>
</file>

<file path=xl/calcChain.xml><?xml version="1.0" encoding="utf-8"?>
<calcChain xmlns="http://schemas.openxmlformats.org/spreadsheetml/2006/main">
  <c r="R57" i="4" l="1"/>
  <c r="O57" i="4"/>
  <c r="M57" i="4"/>
  <c r="L57" i="4"/>
  <c r="K57" i="4"/>
  <c r="J57" i="4"/>
  <c r="I57" i="4"/>
  <c r="H57" i="4"/>
  <c r="G57" i="4"/>
  <c r="D57" i="4"/>
  <c r="S56" i="4"/>
  <c r="Q56" i="4"/>
  <c r="P56" i="4"/>
  <c r="N56" i="4"/>
  <c r="S55" i="4"/>
  <c r="Q55" i="4"/>
  <c r="P55" i="4"/>
  <c r="N55" i="4"/>
  <c r="S54" i="4"/>
  <c r="S57" i="4" s="1"/>
  <c r="Q54" i="4"/>
  <c r="Q57" i="4" s="1"/>
  <c r="P54" i="4"/>
  <c r="N54" i="4"/>
  <c r="N57" i="4" s="1"/>
  <c r="A54" i="4"/>
  <c r="P53" i="4"/>
  <c r="P52" i="4"/>
  <c r="P57" i="4" s="1"/>
  <c r="S51" i="4"/>
  <c r="R51" i="4"/>
  <c r="Q51" i="4"/>
  <c r="O51" i="4"/>
  <c r="N51" i="4"/>
  <c r="M51" i="4"/>
  <c r="L51" i="4"/>
  <c r="K51" i="4"/>
  <c r="J51" i="4"/>
  <c r="I51" i="4"/>
  <c r="H51" i="4"/>
  <c r="G51" i="4"/>
  <c r="D51" i="4"/>
  <c r="A50" i="4"/>
  <c r="P49" i="4"/>
  <c r="R48" i="4"/>
  <c r="O48" i="4"/>
  <c r="M48" i="4"/>
  <c r="L48" i="4"/>
  <c r="K48" i="4"/>
  <c r="J48" i="4"/>
  <c r="I48" i="4"/>
  <c r="H48" i="4"/>
  <c r="G48" i="4"/>
  <c r="D48" i="4"/>
  <c r="A46" i="4" s="1"/>
  <c r="S47" i="4"/>
  <c r="Q47" i="4"/>
  <c r="P47" i="4"/>
  <c r="N47" i="4"/>
  <c r="P46" i="4"/>
  <c r="S45" i="4"/>
  <c r="Q45" i="4"/>
  <c r="P45" i="4"/>
  <c r="N45" i="4"/>
  <c r="AD43" i="4"/>
  <c r="Q43" i="4"/>
  <c r="S43" i="4" s="1"/>
  <c r="S48" i="4" s="1"/>
  <c r="P43" i="4"/>
  <c r="P48" i="4" s="1"/>
  <c r="N43" i="4"/>
  <c r="N48" i="4" s="1"/>
  <c r="R42" i="4"/>
  <c r="O42" i="4"/>
  <c r="D42" i="4"/>
  <c r="P41" i="4"/>
  <c r="M41" i="4"/>
  <c r="L41" i="4"/>
  <c r="L42" i="4" s="1"/>
  <c r="K41" i="4"/>
  <c r="J41" i="4"/>
  <c r="I41" i="4"/>
  <c r="H41" i="4"/>
  <c r="H42" i="4" s="1"/>
  <c r="G41" i="4"/>
  <c r="N41" i="4" s="1"/>
  <c r="P40" i="4"/>
  <c r="P42" i="4" s="1"/>
  <c r="M40" i="4"/>
  <c r="M42" i="4" s="1"/>
  <c r="L40" i="4"/>
  <c r="K40" i="4"/>
  <c r="K42" i="4" s="1"/>
  <c r="J40" i="4"/>
  <c r="J42" i="4" s="1"/>
  <c r="I40" i="4"/>
  <c r="I42" i="4" s="1"/>
  <c r="H40" i="4"/>
  <c r="G40" i="4"/>
  <c r="G42" i="4" s="1"/>
  <c r="A40" i="4"/>
  <c r="P39" i="4"/>
  <c r="R38" i="4"/>
  <c r="O38" i="4"/>
  <c r="M38" i="4"/>
  <c r="L38" i="4"/>
  <c r="K38" i="4"/>
  <c r="J38" i="4"/>
  <c r="I38" i="4"/>
  <c r="H38" i="4"/>
  <c r="D38" i="4"/>
  <c r="S37" i="4"/>
  <c r="Q37" i="4"/>
  <c r="P37" i="4"/>
  <c r="N37" i="4"/>
  <c r="P36" i="4"/>
  <c r="S35" i="4"/>
  <c r="Q35" i="4"/>
  <c r="P35" i="4"/>
  <c r="N35" i="4"/>
  <c r="P34" i="4"/>
  <c r="N34" i="4"/>
  <c r="G34" i="4"/>
  <c r="G38" i="4" s="1"/>
  <c r="A34" i="4"/>
  <c r="Q33" i="4"/>
  <c r="S33" i="4" s="1"/>
  <c r="N33" i="4"/>
  <c r="Q32" i="4"/>
  <c r="P32" i="4"/>
  <c r="N32" i="4"/>
  <c r="N38" i="4" s="1"/>
  <c r="R31" i="4"/>
  <c r="O31" i="4"/>
  <c r="D31" i="4"/>
  <c r="L30" i="4"/>
  <c r="H30" i="4"/>
  <c r="G30" i="4"/>
  <c r="Q29" i="4"/>
  <c r="S29" i="4" s="1"/>
  <c r="N29" i="4"/>
  <c r="AD28" i="4"/>
  <c r="AA28" i="4"/>
  <c r="G28" i="4"/>
  <c r="Q27" i="4"/>
  <c r="S27" i="4" s="1"/>
  <c r="P27" i="4"/>
  <c r="N27" i="4"/>
  <c r="P26" i="4"/>
  <c r="A26" i="4"/>
  <c r="AD25" i="4"/>
  <c r="AD24" i="4"/>
  <c r="P22" i="4"/>
  <c r="P31" i="4" s="1"/>
  <c r="AA21" i="4"/>
  <c r="R21" i="4"/>
  <c r="O21" i="4"/>
  <c r="M21" i="4"/>
  <c r="I21" i="4"/>
  <c r="D21" i="4"/>
  <c r="M20" i="4"/>
  <c r="L20" i="4"/>
  <c r="K20" i="4"/>
  <c r="J20" i="4"/>
  <c r="I20" i="4"/>
  <c r="H20" i="4"/>
  <c r="G20" i="4"/>
  <c r="Q20" i="4" s="1"/>
  <c r="S20" i="4" s="1"/>
  <c r="AG19" i="4"/>
  <c r="AD19" i="4"/>
  <c r="AA19" i="4"/>
  <c r="Q19" i="4"/>
  <c r="S19" i="4" s="1"/>
  <c r="N19" i="4"/>
  <c r="A19" i="4"/>
  <c r="P18" i="4"/>
  <c r="M18" i="4"/>
  <c r="L18" i="4"/>
  <c r="K18" i="4"/>
  <c r="J18" i="4"/>
  <c r="N18" i="4" s="1"/>
  <c r="I18" i="4"/>
  <c r="H18" i="4"/>
  <c r="G18" i="4"/>
  <c r="Q18" i="4" s="1"/>
  <c r="S18" i="4" s="1"/>
  <c r="AG17" i="4"/>
  <c r="AD17" i="4"/>
  <c r="AA17" i="4"/>
  <c r="P17" i="4"/>
  <c r="M17" i="4"/>
  <c r="L17" i="4"/>
  <c r="L21" i="4" s="1"/>
  <c r="K17" i="4"/>
  <c r="K21" i="4" s="1"/>
  <c r="J17" i="4"/>
  <c r="J21" i="4" s="1"/>
  <c r="I17" i="4"/>
  <c r="H17" i="4"/>
  <c r="H21" i="4" s="1"/>
  <c r="G17" i="4"/>
  <c r="G21" i="4" s="1"/>
  <c r="R16" i="4"/>
  <c r="O16" i="4"/>
  <c r="D16" i="4"/>
  <c r="P15" i="4"/>
  <c r="G15" i="4"/>
  <c r="A15" i="4"/>
  <c r="AD14" i="4"/>
  <c r="Q14" i="4"/>
  <c r="S14" i="4" s="1"/>
  <c r="P14" i="4"/>
  <c r="P16" i="4" s="1"/>
  <c r="N14" i="4"/>
  <c r="R13" i="4"/>
  <c r="P13" i="4"/>
  <c r="O13" i="4"/>
  <c r="D13" i="4"/>
  <c r="AD12" i="4"/>
  <c r="AA12" i="4"/>
  <c r="P12" i="4"/>
  <c r="N12" i="4"/>
  <c r="H12" i="4"/>
  <c r="Q12" i="4" s="1"/>
  <c r="S12" i="4" s="1"/>
  <c r="A11" i="4"/>
  <c r="AD10" i="4"/>
  <c r="S10" i="4"/>
  <c r="Q10" i="4"/>
  <c r="P10" i="4"/>
  <c r="N10" i="4"/>
  <c r="P9" i="4"/>
  <c r="G9" i="4"/>
  <c r="G13" i="4" s="1"/>
  <c r="Q8" i="4"/>
  <c r="P8" i="4"/>
  <c r="N8" i="4"/>
  <c r="G199" i="2"/>
  <c r="G198" i="2" s="1"/>
  <c r="X189" i="2"/>
  <c r="W189" i="2"/>
  <c r="X188" i="2"/>
  <c r="W188" i="2"/>
  <c r="E188" i="2"/>
  <c r="X187" i="2"/>
  <c r="W187" i="2"/>
  <c r="X186" i="2"/>
  <c r="W186" i="2"/>
  <c r="X185" i="2"/>
  <c r="W185" i="2"/>
  <c r="X184" i="2"/>
  <c r="W184" i="2"/>
  <c r="X183" i="2"/>
  <c r="W183" i="2"/>
  <c r="X182" i="2"/>
  <c r="W182" i="2"/>
  <c r="X181" i="2"/>
  <c r="W181" i="2"/>
  <c r="X180" i="2"/>
  <c r="W180" i="2"/>
  <c r="X179" i="2"/>
  <c r="W179" i="2"/>
  <c r="X178" i="2"/>
  <c r="W178" i="2"/>
  <c r="X177" i="2"/>
  <c r="W177" i="2"/>
  <c r="X176" i="2"/>
  <c r="W176" i="2"/>
  <c r="X175" i="2"/>
  <c r="W175" i="2"/>
  <c r="X174" i="2"/>
  <c r="W174" i="2"/>
  <c r="X173" i="2"/>
  <c r="W173" i="2"/>
  <c r="X172" i="2"/>
  <c r="W172" i="2"/>
  <c r="X171" i="2"/>
  <c r="W171" i="2"/>
  <c r="X170" i="2"/>
  <c r="W170" i="2"/>
  <c r="X169" i="2"/>
  <c r="W169" i="2"/>
  <c r="X168" i="2"/>
  <c r="W168" i="2"/>
  <c r="A168" i="2"/>
  <c r="X167" i="2"/>
  <c r="W167" i="2"/>
  <c r="X166" i="2"/>
  <c r="W166" i="2"/>
  <c r="X165" i="2"/>
  <c r="W165" i="2"/>
  <c r="X164" i="2"/>
  <c r="W164" i="2"/>
  <c r="X163" i="2"/>
  <c r="W163" i="2"/>
  <c r="X162" i="2"/>
  <c r="W162" i="2"/>
  <c r="X161" i="2"/>
  <c r="W161" i="2"/>
  <c r="X160" i="2"/>
  <c r="W160" i="2"/>
  <c r="X159" i="2"/>
  <c r="W159" i="2"/>
  <c r="X158" i="2"/>
  <c r="W158" i="2"/>
  <c r="X157" i="2"/>
  <c r="W157" i="2"/>
  <c r="X156" i="2"/>
  <c r="W156" i="2"/>
  <c r="A156" i="2"/>
  <c r="X155" i="2"/>
  <c r="W155" i="2"/>
  <c r="E155" i="2"/>
  <c r="X154" i="2"/>
  <c r="W154" i="2"/>
  <c r="X153" i="2"/>
  <c r="W153" i="2"/>
  <c r="X152" i="2"/>
  <c r="W152" i="2"/>
  <c r="X151" i="2"/>
  <c r="W151" i="2"/>
  <c r="X150" i="2"/>
  <c r="W150" i="2"/>
  <c r="X149" i="2"/>
  <c r="W149" i="2"/>
  <c r="X148" i="2"/>
  <c r="W148" i="2"/>
  <c r="X147" i="2"/>
  <c r="W147" i="2"/>
  <c r="X146" i="2"/>
  <c r="W146" i="2"/>
  <c r="X145" i="2"/>
  <c r="W145" i="2"/>
  <c r="X144" i="2"/>
  <c r="W144" i="2"/>
  <c r="X143" i="2"/>
  <c r="W143" i="2"/>
  <c r="X142" i="2"/>
  <c r="W142" i="2"/>
  <c r="X141" i="2"/>
  <c r="W141" i="2"/>
  <c r="X140" i="2"/>
  <c r="W140" i="2"/>
  <c r="X139" i="2"/>
  <c r="W139" i="2"/>
  <c r="X138" i="2"/>
  <c r="W138" i="2"/>
  <c r="X137" i="2"/>
  <c r="W137" i="2"/>
  <c r="X136" i="2"/>
  <c r="W136" i="2"/>
  <c r="X135" i="2"/>
  <c r="W135" i="2"/>
  <c r="X134" i="2"/>
  <c r="W134" i="2"/>
  <c r="X133" i="2"/>
  <c r="W133" i="2"/>
  <c r="X132" i="2"/>
  <c r="W132" i="2"/>
  <c r="X131" i="2"/>
  <c r="W131" i="2"/>
  <c r="X130" i="2"/>
  <c r="W130" i="2"/>
  <c r="X129" i="2"/>
  <c r="W129" i="2"/>
  <c r="A129" i="2"/>
  <c r="X128" i="2"/>
  <c r="W128" i="2"/>
  <c r="X127" i="2"/>
  <c r="W127" i="2"/>
  <c r="X126" i="2"/>
  <c r="W126" i="2"/>
  <c r="X125" i="2"/>
  <c r="W125" i="2"/>
  <c r="X124" i="2"/>
  <c r="W124" i="2"/>
  <c r="X123" i="2"/>
  <c r="W123" i="2"/>
  <c r="X122" i="2"/>
  <c r="W122" i="2"/>
  <c r="X121" i="2"/>
  <c r="W121" i="2"/>
  <c r="X120" i="2"/>
  <c r="W120" i="2"/>
  <c r="X119" i="2"/>
  <c r="W119" i="2"/>
  <c r="X118" i="2"/>
  <c r="W118" i="2"/>
  <c r="X117" i="2"/>
  <c r="W117" i="2"/>
  <c r="X116" i="2"/>
  <c r="W116" i="2"/>
  <c r="X115" i="2"/>
  <c r="W115" i="2"/>
  <c r="X114" i="2"/>
  <c r="W114" i="2"/>
  <c r="X113" i="2"/>
  <c r="W113" i="2"/>
  <c r="X112" i="2"/>
  <c r="W112" i="2"/>
  <c r="X111" i="2"/>
  <c r="W111" i="2"/>
  <c r="X110" i="2"/>
  <c r="W110" i="2"/>
  <c r="X109" i="2"/>
  <c r="W109" i="2"/>
  <c r="X108" i="2"/>
  <c r="W108" i="2"/>
  <c r="X107" i="2"/>
  <c r="W107" i="2"/>
  <c r="X106" i="2"/>
  <c r="W106" i="2"/>
  <c r="X105" i="2"/>
  <c r="W105" i="2"/>
  <c r="X104" i="2"/>
  <c r="W104" i="2"/>
  <c r="X103" i="2"/>
  <c r="W103" i="2"/>
  <c r="E103" i="2"/>
  <c r="X102" i="2"/>
  <c r="W102" i="2"/>
  <c r="X101" i="2"/>
  <c r="W101" i="2"/>
  <c r="X100" i="2"/>
  <c r="W100" i="2"/>
  <c r="X99" i="2"/>
  <c r="W99" i="2"/>
  <c r="X98" i="2"/>
  <c r="W98" i="2"/>
  <c r="X97" i="2"/>
  <c r="W97" i="2"/>
  <c r="X96" i="2"/>
  <c r="W96" i="2"/>
  <c r="X95" i="2"/>
  <c r="W95" i="2"/>
  <c r="A95" i="2"/>
  <c r="X94" i="2"/>
  <c r="W94" i="2"/>
  <c r="X93" i="2"/>
  <c r="W93" i="2"/>
  <c r="X92" i="2"/>
  <c r="W92" i="2"/>
  <c r="X91" i="2"/>
  <c r="W91" i="2"/>
  <c r="X90" i="2"/>
  <c r="W90" i="2"/>
  <c r="X89" i="2"/>
  <c r="W89" i="2"/>
  <c r="E89" i="2"/>
  <c r="X88" i="2"/>
  <c r="W88" i="2"/>
  <c r="X87" i="2"/>
  <c r="W87" i="2"/>
  <c r="E87" i="2"/>
  <c r="X86" i="2"/>
  <c r="W86" i="2"/>
  <c r="X85" i="2"/>
  <c r="W85" i="2"/>
  <c r="E85" i="2"/>
  <c r="X84" i="2"/>
  <c r="W84" i="2"/>
  <c r="X83" i="2"/>
  <c r="W83" i="2"/>
  <c r="X82" i="2"/>
  <c r="W82" i="2"/>
  <c r="X81" i="2"/>
  <c r="W81" i="2"/>
  <c r="X80" i="2"/>
  <c r="W80" i="2"/>
  <c r="X79" i="2"/>
  <c r="W79" i="2"/>
  <c r="E79" i="2"/>
  <c r="A79" i="2"/>
  <c r="X78" i="2"/>
  <c r="W78" i="2"/>
  <c r="X77" i="2"/>
  <c r="W77" i="2"/>
  <c r="E77" i="2"/>
  <c r="X76" i="2"/>
  <c r="W76" i="2"/>
  <c r="X75" i="2"/>
  <c r="W75" i="2"/>
  <c r="X74" i="2"/>
  <c r="W74" i="2"/>
  <c r="X73" i="2"/>
  <c r="W73" i="2"/>
  <c r="X72" i="2"/>
  <c r="W72" i="2"/>
  <c r="X71" i="2"/>
  <c r="W71" i="2"/>
  <c r="X70" i="2"/>
  <c r="W70" i="2"/>
  <c r="X69" i="2"/>
  <c r="W69" i="2"/>
  <c r="E69" i="2"/>
  <c r="X68" i="2"/>
  <c r="W68" i="2"/>
  <c r="X67" i="2"/>
  <c r="W67" i="2"/>
  <c r="E67" i="2"/>
  <c r="X66" i="2"/>
  <c r="W66" i="2"/>
  <c r="X65" i="2"/>
  <c r="W65" i="2"/>
  <c r="E65" i="2"/>
  <c r="A65" i="2"/>
  <c r="X64" i="2"/>
  <c r="W64" i="2"/>
  <c r="X63" i="2"/>
  <c r="W63" i="2"/>
  <c r="E63" i="2"/>
  <c r="X62" i="2"/>
  <c r="W62" i="2"/>
  <c r="X61" i="2"/>
  <c r="W61" i="2"/>
  <c r="X60" i="2"/>
  <c r="W60" i="2"/>
  <c r="X59" i="2"/>
  <c r="W59" i="2"/>
  <c r="X58" i="2"/>
  <c r="W58" i="2"/>
  <c r="X57" i="2"/>
  <c r="W57" i="2"/>
  <c r="X56" i="2"/>
  <c r="W56" i="2"/>
  <c r="X55" i="2"/>
  <c r="W55" i="2"/>
  <c r="X54" i="2"/>
  <c r="W54" i="2"/>
  <c r="X53" i="2"/>
  <c r="W53" i="2"/>
  <c r="X52" i="2"/>
  <c r="W52" i="2"/>
  <c r="X51" i="2"/>
  <c r="W51" i="2"/>
  <c r="X50" i="2"/>
  <c r="W50" i="2"/>
  <c r="X49" i="2"/>
  <c r="W49" i="2"/>
  <c r="E49" i="2"/>
  <c r="X48" i="2"/>
  <c r="W48" i="2"/>
  <c r="X47" i="2"/>
  <c r="W47" i="2"/>
  <c r="E47" i="2"/>
  <c r="A47" i="2"/>
  <c r="X46" i="2"/>
  <c r="W46" i="2"/>
  <c r="X45" i="2"/>
  <c r="W45" i="2"/>
  <c r="E45" i="2"/>
  <c r="X44" i="2"/>
  <c r="W44" i="2"/>
  <c r="X43" i="2"/>
  <c r="W43" i="2"/>
  <c r="E43" i="2"/>
  <c r="X42" i="2"/>
  <c r="W42" i="2"/>
  <c r="X41" i="2"/>
  <c r="W41" i="2"/>
  <c r="E41" i="2"/>
  <c r="A41" i="2"/>
  <c r="X40" i="2"/>
  <c r="W40" i="2"/>
  <c r="X39" i="2"/>
  <c r="W39" i="2"/>
  <c r="E39" i="2"/>
  <c r="X38" i="2"/>
  <c r="W38" i="2"/>
  <c r="X37" i="2"/>
  <c r="W37" i="2"/>
  <c r="X36" i="2"/>
  <c r="W36" i="2"/>
  <c r="X35" i="2"/>
  <c r="W35" i="2"/>
  <c r="X34" i="2"/>
  <c r="W34" i="2"/>
  <c r="X33" i="2"/>
  <c r="W33" i="2"/>
  <c r="X32" i="2"/>
  <c r="W32" i="2"/>
  <c r="X31" i="2"/>
  <c r="W31" i="2"/>
  <c r="X30" i="2"/>
  <c r="W30" i="2"/>
  <c r="X29" i="2"/>
  <c r="W29" i="2"/>
  <c r="X28" i="2"/>
  <c r="W28" i="2"/>
  <c r="X27" i="2"/>
  <c r="W27" i="2"/>
  <c r="X26" i="2"/>
  <c r="W26" i="2"/>
  <c r="X25" i="2"/>
  <c r="W25" i="2"/>
  <c r="X24" i="2"/>
  <c r="W24" i="2"/>
  <c r="X23" i="2"/>
  <c r="W23" i="2"/>
  <c r="X22" i="2"/>
  <c r="W22" i="2"/>
  <c r="X21" i="2"/>
  <c r="W21" i="2"/>
  <c r="X20" i="2"/>
  <c r="W20" i="2"/>
  <c r="X19" i="2"/>
  <c r="W19" i="2"/>
  <c r="X18" i="2"/>
  <c r="W18" i="2"/>
  <c r="X17" i="2"/>
  <c r="W17" i="2"/>
  <c r="X16" i="2"/>
  <c r="W16" i="2"/>
  <c r="X15" i="2"/>
  <c r="W15" i="2"/>
  <c r="A15" i="2"/>
  <c r="X14" i="2"/>
  <c r="W14" i="2"/>
  <c r="X13" i="2"/>
  <c r="W13" i="2"/>
  <c r="X12" i="2"/>
  <c r="W12" i="2"/>
  <c r="X11" i="2"/>
  <c r="W11" i="2"/>
  <c r="X10" i="2"/>
  <c r="W10" i="2"/>
  <c r="X9" i="2"/>
  <c r="W9" i="2"/>
  <c r="X8" i="2"/>
  <c r="W8" i="2"/>
  <c r="E8" i="2"/>
  <c r="X6" i="2"/>
  <c r="W6" i="2"/>
  <c r="X2" i="2"/>
  <c r="N21" i="4" l="1"/>
  <c r="Q30" i="4"/>
  <c r="S30" i="4" s="1"/>
  <c r="Q17" i="4"/>
  <c r="Q41" i="4"/>
  <c r="S41" i="4" s="1"/>
  <c r="G203" i="2"/>
  <c r="S8" i="4"/>
  <c r="H28" i="4"/>
  <c r="I30" i="4"/>
  <c r="M30" i="4"/>
  <c r="Q40" i="4"/>
  <c r="G16" i="4"/>
  <c r="N17" i="4"/>
  <c r="N20" i="4"/>
  <c r="J30" i="4"/>
  <c r="N30" i="4"/>
  <c r="G31" i="4"/>
  <c r="S32" i="4"/>
  <c r="S38" i="4" s="1"/>
  <c r="Q34" i="4"/>
  <c r="S34" i="4" s="1"/>
  <c r="P38" i="4"/>
  <c r="Q48" i="4"/>
  <c r="H9" i="4"/>
  <c r="H15" i="4"/>
  <c r="K30" i="4"/>
  <c r="N40" i="4"/>
  <c r="N42" i="4" s="1"/>
  <c r="P21" i="4"/>
  <c r="Q21" i="4" l="1"/>
  <c r="S17" i="4"/>
  <c r="S21" i="4" s="1"/>
  <c r="H31" i="4"/>
  <c r="I28" i="4"/>
  <c r="I9" i="4"/>
  <c r="H13" i="4"/>
  <c r="H16" i="4"/>
  <c r="I15" i="4"/>
  <c r="Q9" i="4"/>
  <c r="S40" i="4"/>
  <c r="S42" i="4" s="1"/>
  <c r="Q42" i="4"/>
  <c r="Q15" i="4"/>
  <c r="Q38" i="4"/>
  <c r="J15" i="4" l="1"/>
  <c r="I16" i="4"/>
  <c r="J28" i="4"/>
  <c r="I31" i="4"/>
  <c r="Q28" i="4"/>
  <c r="S15" i="4"/>
  <c r="S16" i="4" s="1"/>
  <c r="Q16" i="4"/>
  <c r="S9" i="4"/>
  <c r="S13" i="4" s="1"/>
  <c r="Q13" i="4"/>
  <c r="I13" i="4"/>
  <c r="J9" i="4"/>
  <c r="S28" i="4" l="1"/>
  <c r="S31" i="4" s="1"/>
  <c r="Q31" i="4"/>
  <c r="K15" i="4"/>
  <c r="J16" i="4"/>
  <c r="J13" i="4"/>
  <c r="K9" i="4"/>
  <c r="J31" i="4"/>
  <c r="K28" i="4"/>
  <c r="K31" i="4" l="1"/>
  <c r="L28" i="4"/>
  <c r="K13" i="4"/>
  <c r="L9" i="4"/>
  <c r="L15" i="4"/>
  <c r="K16" i="4"/>
  <c r="L16" i="4" l="1"/>
  <c r="M15" i="4"/>
  <c r="M16" i="4" s="1"/>
  <c r="N16" i="4" s="1"/>
  <c r="N15" i="4"/>
  <c r="L31" i="4"/>
  <c r="M28" i="4"/>
  <c r="L13" i="4"/>
  <c r="M9" i="4"/>
  <c r="M13" i="4" l="1"/>
  <c r="N13" i="4" s="1"/>
  <c r="N9" i="4"/>
  <c r="M31" i="4"/>
  <c r="N28" i="4"/>
  <c r="N31" i="4" s="1"/>
</calcChain>
</file>

<file path=xl/comments1.xml><?xml version="1.0" encoding="utf-8"?>
<comments xmlns="http://schemas.openxmlformats.org/spreadsheetml/2006/main">
  <authors>
    <author>Diana Carolina Rodriguez Ordoñez</author>
    <author>video</author>
  </authors>
  <commentList>
    <comment ref="A6" authorId="0" shapeId="0">
      <text>
        <r>
          <rPr>
            <sz val="10"/>
            <color indexed="81"/>
            <rFont val="Tahoma"/>
            <family val="2"/>
          </rPr>
          <t>Son las Áreas de Desempeño establecidas en el PED 2012-2019, así:
1. Programas de Formación
2. Desarrollo Profesoral
3. Investigación
4. Proyección Social
5. Bienestar Universitario
6. Gestión del Talento Humano
7. Infraestructura, Equipamento y Medios Educativos
8. Gestión Financiera
9. Estructura Organizacional y de Gestión
Cada Área de Desempeño tiene un comentario que indica el proceso responsable de ella y abajo, su valor total asignado (Presupuesto).</t>
        </r>
      </text>
    </comment>
    <comment ref="B6" authorId="0" shapeId="0">
      <text>
        <r>
          <rPr>
            <sz val="10"/>
            <color indexed="81"/>
            <rFont val="Tahoma"/>
            <family val="2"/>
          </rPr>
          <t>Establecidos por la Alta Dirección para el logro de los Objetivos del PED 2012-2019, de acuerdo a los Objetivos Estratégicos por Área de Desempeño (Págs. 85 a 87 del Docto. PED)</t>
        </r>
      </text>
    </comment>
    <comment ref="C6" authorId="0" shapeId="0">
      <text>
        <r>
          <rPr>
            <sz val="10"/>
            <color indexed="81"/>
            <rFont val="Tahoma"/>
            <family val="2"/>
          </rPr>
          <t>Establecidos por la Alta Dirección para cada uno de los proyectos que aportan al PED 2012-2019</t>
        </r>
      </text>
    </comment>
    <comment ref="E6" authorId="0" shapeId="0">
      <text>
        <r>
          <rPr>
            <sz val="9"/>
            <color indexed="81"/>
            <rFont val="Tahoma"/>
            <family val="2"/>
          </rPr>
          <t>Según presupuesto de gastos de inversión para la vigencia 2015</t>
        </r>
      </text>
    </comment>
    <comment ref="F6" authorId="0" shapeId="0">
      <text>
        <r>
          <rPr>
            <sz val="9"/>
            <color indexed="81"/>
            <rFont val="Tahoma"/>
            <family val="2"/>
          </rPr>
          <t>Deben ser Propuestas por los Líderes de Procesos y/o Dependencias, como parte de los proyectos (Adicionar tantas filas como metas sean propuestas para cada proyecto). Una vez validadas por la Alta Dirección y los responsables de cada proyecto, se incluirán en la Ficha Técnica de los mismos.</t>
        </r>
      </text>
    </comment>
    <comment ref="G6" authorId="1" shapeId="0">
      <text>
        <r>
          <rPr>
            <b/>
            <sz val="10"/>
            <color indexed="81"/>
            <rFont val="Tahoma"/>
            <family val="2"/>
          </rPr>
          <t>DEBEN</t>
        </r>
        <r>
          <rPr>
            <sz val="10"/>
            <color indexed="81"/>
            <rFont val="Tahoma"/>
            <family val="2"/>
          </rPr>
          <t xml:space="preserve"> ser Precisas, Identificables, Valorables/Cuantificables/Medibles (Cuantitativa o Cualitativamente), Viables y Verificables, de tal forma que puedan mostrarse avances de las ACTIVIDADES / ACCCIONES en #, % u otra unidad de medida.</t>
        </r>
      </text>
    </comment>
    <comment ref="H6" authorId="0" shapeId="0">
      <text>
        <r>
          <rPr>
            <sz val="9"/>
            <color indexed="81"/>
            <rFont val="Tahoma"/>
            <family val="2"/>
          </rPr>
          <t>#, % u otra medida del Avance/Resultado esperado al año, en la "META".</t>
        </r>
      </text>
    </comment>
    <comment ref="I6" authorId="0" shapeId="0">
      <text>
        <r>
          <rPr>
            <b/>
            <sz val="9"/>
            <color indexed="81"/>
            <rFont val="Tahoma"/>
            <family val="2"/>
          </rPr>
          <t>Institucional:</t>
        </r>
        <r>
          <rPr>
            <sz val="9"/>
            <color indexed="81"/>
            <rFont val="Tahoma"/>
            <family val="2"/>
          </rPr>
          <t xml:space="preserve"> Aprobado para 2015 por Programa y Proyecto, mediante Acuerdo </t>
        </r>
        <r>
          <rPr>
            <b/>
            <sz val="9"/>
            <color indexed="81"/>
            <rFont val="Tahoma"/>
            <family val="2"/>
          </rPr>
          <t>###</t>
        </r>
        <r>
          <rPr>
            <sz val="9"/>
            <color indexed="81"/>
            <rFont val="Tahoma"/>
            <family val="2"/>
          </rPr>
          <t xml:space="preserve"> de Diciembre 17 de 2014.</t>
        </r>
      </text>
    </comment>
    <comment ref="J6" authorId="0" shapeId="0">
      <text>
        <r>
          <rPr>
            <sz val="9"/>
            <color indexed="81"/>
            <rFont val="Tahoma"/>
            <family val="2"/>
          </rPr>
          <t xml:space="preserve">Inicialmente están las dependencias responsables de los programas, pero éstas deben delegar en </t>
        </r>
        <r>
          <rPr>
            <b/>
            <sz val="9"/>
            <color indexed="81"/>
            <rFont val="Tahoma"/>
            <family val="2"/>
          </rPr>
          <t>Cargos</t>
        </r>
        <r>
          <rPr>
            <sz val="9"/>
            <color indexed="81"/>
            <rFont val="Tahoma"/>
            <family val="2"/>
          </rPr>
          <t xml:space="preserve"> por cada Proyecto y/o Meta.
</t>
        </r>
        <r>
          <rPr>
            <b/>
            <sz val="9"/>
            <color indexed="81"/>
            <rFont val="Tahoma"/>
            <family val="2"/>
          </rPr>
          <t xml:space="preserve">NOTA: </t>
        </r>
        <r>
          <rPr>
            <sz val="9"/>
            <color indexed="81"/>
            <rFont val="Tahoma"/>
            <family val="2"/>
          </rPr>
          <t>Entiéndase por "Unidades Académicas" a las Facultades, el Depto. de Ciencias Básicas, el CEFTEL y el Centro de Idiomas.</t>
        </r>
      </text>
    </comment>
    <comment ref="K6" authorId="0" shapeId="0">
      <text>
        <r>
          <rPr>
            <sz val="9"/>
            <color indexed="81"/>
            <rFont val="Tahoma"/>
            <family val="2"/>
          </rPr>
          <t xml:space="preserve">Con </t>
        </r>
        <r>
          <rPr>
            <b/>
            <sz val="9"/>
            <color indexed="81"/>
            <rFont val="Tahoma"/>
            <family val="2"/>
          </rPr>
          <t>X</t>
        </r>
        <r>
          <rPr>
            <sz val="9"/>
            <color indexed="81"/>
            <rFont val="Tahoma"/>
            <family val="2"/>
          </rPr>
          <t xml:space="preserve"> se identifican los meses en que se desarrollará cada "Meta".
Los colores identifican los Tipos de procesos que responden por los programas, así:
</t>
        </r>
        <r>
          <rPr>
            <b/>
            <sz val="9"/>
            <color indexed="81"/>
            <rFont val="Tahoma"/>
            <family val="2"/>
          </rPr>
          <t>Azul</t>
        </r>
        <r>
          <rPr>
            <sz val="9"/>
            <color indexed="81"/>
            <rFont val="Tahoma"/>
            <family val="2"/>
          </rPr>
          <t xml:space="preserve">: Estratégico
</t>
        </r>
        <r>
          <rPr>
            <b/>
            <sz val="9"/>
            <color indexed="81"/>
            <rFont val="Tahoma"/>
            <family val="2"/>
          </rPr>
          <t>Verde</t>
        </r>
        <r>
          <rPr>
            <sz val="9"/>
            <color indexed="81"/>
            <rFont val="Tahoma"/>
            <family val="2"/>
          </rPr>
          <t xml:space="preserve">: Misional
</t>
        </r>
        <r>
          <rPr>
            <b/>
            <sz val="9"/>
            <color indexed="81"/>
            <rFont val="Tahoma"/>
            <family val="2"/>
          </rPr>
          <t>Violeta</t>
        </r>
        <r>
          <rPr>
            <sz val="9"/>
            <color indexed="81"/>
            <rFont val="Tahoma"/>
            <family val="2"/>
          </rPr>
          <t xml:space="preserve">: Apoyo
</t>
        </r>
        <r>
          <rPr>
            <b/>
            <sz val="9"/>
            <color indexed="81"/>
            <rFont val="Tahoma"/>
            <family val="2"/>
          </rPr>
          <t>Naranja</t>
        </r>
        <r>
          <rPr>
            <sz val="9"/>
            <color indexed="81"/>
            <rFont val="Tahoma"/>
            <family val="2"/>
          </rPr>
          <t>: Evaluación</t>
        </r>
      </text>
    </comment>
    <comment ref="X6" authorId="0" shapeId="0">
      <text>
        <r>
          <rPr>
            <sz val="9"/>
            <color indexed="81"/>
            <rFont val="Tahoma"/>
            <family val="2"/>
          </rPr>
          <t>#, % u otra medida del Avance/Resultado esperado al año, en la "META".</t>
        </r>
      </text>
    </comment>
    <comment ref="Y7" authorId="1" shapeId="0">
      <text>
        <r>
          <rPr>
            <sz val="10"/>
            <color indexed="81"/>
            <rFont val="Tahoma"/>
            <family val="2"/>
          </rPr>
          <t>No. o % de Avance en la "</t>
        </r>
        <r>
          <rPr>
            <b/>
            <sz val="10"/>
            <color indexed="81"/>
            <rFont val="Tahoma"/>
            <family val="2"/>
          </rPr>
          <t>META / Resultado Esperado</t>
        </r>
        <r>
          <rPr>
            <sz val="10"/>
            <color indexed="81"/>
            <rFont val="Tahoma"/>
            <family val="2"/>
          </rPr>
          <t>" que DEBIÓ ser Cuantificable (Medible).</t>
        </r>
      </text>
    </comment>
    <comment ref="AA7" authorId="0" shapeId="0">
      <text>
        <r>
          <rPr>
            <sz val="10"/>
            <color indexed="81"/>
            <rFont val="Tahoma"/>
            <family val="2"/>
          </rPr>
          <t>Descripción breve y clara</t>
        </r>
      </text>
    </comment>
    <comment ref="AB7" authorId="0" shapeId="0">
      <text>
        <r>
          <rPr>
            <sz val="10"/>
            <color indexed="81"/>
            <rFont val="Tahoma"/>
            <family val="2"/>
          </rPr>
          <t>Descripción breve y clara</t>
        </r>
      </text>
    </comment>
    <comment ref="AC7" authorId="0" shapeId="0">
      <text>
        <r>
          <rPr>
            <sz val="10"/>
            <color indexed="81"/>
            <rFont val="Tahoma"/>
            <family val="2"/>
          </rPr>
          <t>SI SE REQUIERE, Hacer una Descripción breve y clara. Si</t>
        </r>
        <r>
          <rPr>
            <b/>
            <sz val="10"/>
            <color indexed="81"/>
            <rFont val="Tahoma"/>
            <family val="2"/>
          </rPr>
          <t xml:space="preserve"> NO</t>
        </r>
        <r>
          <rPr>
            <sz val="10"/>
            <color indexed="81"/>
            <rFont val="Tahoma"/>
            <family val="2"/>
          </rPr>
          <t xml:space="preserve"> SE REQUIERE =&gt; </t>
        </r>
        <r>
          <rPr>
            <b/>
            <sz val="10"/>
            <color indexed="81"/>
            <rFont val="Tahoma"/>
            <family val="2"/>
          </rPr>
          <t>No Aplica</t>
        </r>
      </text>
    </comment>
    <comment ref="A8" authorId="0" shapeId="0">
      <text>
        <r>
          <rPr>
            <sz val="9"/>
            <color indexed="81"/>
            <rFont val="Tahoma"/>
            <family val="2"/>
          </rPr>
          <t xml:space="preserve">Proceso </t>
        </r>
        <r>
          <rPr>
            <b/>
            <sz val="9"/>
            <color indexed="81"/>
            <rFont val="Tahoma"/>
            <family val="2"/>
          </rPr>
          <t>DOCENCIA</t>
        </r>
      </text>
    </comment>
    <comment ref="B10" authorId="0" shapeId="0">
      <text>
        <r>
          <rPr>
            <b/>
            <sz val="9"/>
            <color indexed="81"/>
            <rFont val="Tahoma"/>
            <family val="2"/>
          </rPr>
          <t xml:space="preserve">Subproyectos:
</t>
        </r>
        <r>
          <rPr>
            <sz val="9"/>
            <color indexed="81"/>
            <rFont val="Tahoma"/>
            <family val="2"/>
          </rPr>
          <t>$167.000.000 Programas actuales
  $53.975.000 Desarrollo de la educación virtual</t>
        </r>
      </text>
    </comment>
    <comment ref="A39" authorId="0" shapeId="0">
      <text>
        <r>
          <rPr>
            <sz val="9"/>
            <color indexed="81"/>
            <rFont val="Tahoma"/>
            <family val="2"/>
          </rPr>
          <t xml:space="preserve">Proceso </t>
        </r>
        <r>
          <rPr>
            <b/>
            <sz val="9"/>
            <color indexed="81"/>
            <rFont val="Tahoma"/>
            <family val="2"/>
          </rPr>
          <t>DOCENCIA</t>
        </r>
      </text>
    </comment>
    <comment ref="A43" authorId="0" shapeId="0">
      <text>
        <r>
          <rPr>
            <sz val="9"/>
            <color indexed="81"/>
            <rFont val="Tahoma"/>
            <family val="2"/>
          </rPr>
          <t xml:space="preserve">Proceso </t>
        </r>
        <r>
          <rPr>
            <b/>
            <sz val="9"/>
            <color indexed="81"/>
            <rFont val="Tahoma"/>
            <family val="2"/>
          </rPr>
          <t>INVESTIGACIÓN</t>
        </r>
      </text>
    </comment>
    <comment ref="A51" authorId="0" shapeId="0">
      <text>
        <r>
          <rPr>
            <sz val="9"/>
            <color indexed="81"/>
            <rFont val="Tahoma"/>
            <family val="2"/>
          </rPr>
          <t xml:space="preserve">Proceso 
</t>
        </r>
        <r>
          <rPr>
            <b/>
            <sz val="9"/>
            <color indexed="81"/>
            <rFont val="Tahoma"/>
            <family val="2"/>
          </rPr>
          <t>PROYECCIÓN SOCIAL</t>
        </r>
      </text>
    </comment>
    <comment ref="C65" authorId="0" shapeId="0">
      <text>
        <r>
          <rPr>
            <sz val="9"/>
            <color indexed="81"/>
            <rFont val="Tahoma"/>
            <family val="2"/>
          </rPr>
          <t xml:space="preserve">Acción </t>
        </r>
        <r>
          <rPr>
            <b/>
            <sz val="9"/>
            <color indexed="81"/>
            <rFont val="Tahoma"/>
            <family val="2"/>
          </rPr>
          <t>17</t>
        </r>
        <r>
          <rPr>
            <sz val="9"/>
            <color indexed="81"/>
            <rFont val="Tahoma"/>
            <family val="2"/>
          </rPr>
          <t>, Página 95 del PED 2012-2019</t>
        </r>
      </text>
    </comment>
    <comment ref="A71" authorId="0" shapeId="0">
      <text>
        <r>
          <rPr>
            <sz val="9"/>
            <color indexed="81"/>
            <rFont val="Tahoma"/>
            <family val="2"/>
          </rPr>
          <t>Proceso</t>
        </r>
        <r>
          <rPr>
            <b/>
            <sz val="9"/>
            <color indexed="81"/>
            <rFont val="Tahoma"/>
            <family val="2"/>
          </rPr>
          <t xml:space="preserve">
GESTIÓN HUMANA</t>
        </r>
      </text>
    </comment>
    <comment ref="C85" authorId="0" shapeId="0">
      <text>
        <r>
          <rPr>
            <sz val="9"/>
            <color indexed="81"/>
            <rFont val="Tahoma"/>
            <family val="2"/>
          </rPr>
          <t>Igual al de Talento Humano pero dirigido a Estudiantes.</t>
        </r>
      </text>
    </comment>
    <comment ref="A89" authorId="0" shapeId="0">
      <text>
        <r>
          <rPr>
            <sz val="9"/>
            <color indexed="81"/>
            <rFont val="Tahoma"/>
            <family val="2"/>
          </rPr>
          <t>Proceso</t>
        </r>
        <r>
          <rPr>
            <b/>
            <sz val="9"/>
            <color indexed="81"/>
            <rFont val="Tahoma"/>
            <family val="2"/>
          </rPr>
          <t xml:space="preserve">
GESTIÓN HUMANA</t>
        </r>
      </text>
    </comment>
    <comment ref="A97" authorId="0" shapeId="0">
      <text>
        <r>
          <rPr>
            <sz val="9"/>
            <color indexed="81"/>
            <rFont val="Tahoma"/>
            <family val="2"/>
          </rPr>
          <t>Proceso</t>
        </r>
        <r>
          <rPr>
            <b/>
            <sz val="9"/>
            <color indexed="81"/>
            <rFont val="Tahoma"/>
            <family val="2"/>
          </rPr>
          <t xml:space="preserve">
GESTIÓN DE INFRAESTRUCTURA</t>
        </r>
      </text>
    </comment>
    <comment ref="B141" authorId="0" shapeId="0">
      <text>
        <r>
          <rPr>
            <sz val="9"/>
            <color indexed="81"/>
            <rFont val="Tahoma"/>
            <family val="2"/>
          </rPr>
          <t>El presupuesto para Biblioteca es provisto por Recursos CREE.</t>
        </r>
      </text>
    </comment>
    <comment ref="A155" authorId="0" shapeId="0">
      <text>
        <r>
          <rPr>
            <sz val="9"/>
            <color indexed="81"/>
            <rFont val="Tahoma"/>
            <family val="2"/>
          </rPr>
          <t>Proceso</t>
        </r>
        <r>
          <rPr>
            <b/>
            <sz val="9"/>
            <color indexed="81"/>
            <rFont val="Tahoma"/>
            <family val="2"/>
          </rPr>
          <t xml:space="preserve">
GESTIÓN ADMINISTRATIVA Y FINANCIERA</t>
        </r>
      </text>
    </comment>
    <comment ref="A157" authorId="0" shapeId="0">
      <text>
        <r>
          <rPr>
            <sz val="9"/>
            <color indexed="81"/>
            <rFont val="Tahoma"/>
            <family val="2"/>
          </rPr>
          <t>Proceso</t>
        </r>
        <r>
          <rPr>
            <b/>
            <sz val="9"/>
            <color indexed="81"/>
            <rFont val="Tahoma"/>
            <family val="2"/>
          </rPr>
          <t xml:space="preserve">
DIRECCIONAMIENTO ESTRATÉGICO</t>
        </r>
      </text>
    </comment>
    <comment ref="B160" authorId="0" shapeId="0">
      <text>
        <r>
          <rPr>
            <sz val="9"/>
            <color indexed="81"/>
            <rFont val="Tahoma"/>
            <family val="2"/>
          </rPr>
          <t>Proceso</t>
        </r>
        <r>
          <rPr>
            <b/>
            <sz val="9"/>
            <color indexed="81"/>
            <rFont val="Tahoma"/>
            <family val="2"/>
          </rPr>
          <t xml:space="preserve">
CONTROL Y MEJORAMIENTO INSTITUCIONAL</t>
        </r>
      </text>
    </comment>
  </commentList>
</comments>
</file>

<file path=xl/comments2.xml><?xml version="1.0" encoding="utf-8"?>
<comments xmlns="http://schemas.openxmlformats.org/spreadsheetml/2006/main">
  <authors>
    <author>Diana Carolina Rodriguez Ordoñez</author>
    <author>video</author>
    <author>Liliana Molina Hernandez</author>
  </authors>
  <commentList>
    <comment ref="A5" authorId="0" shapeId="0">
      <text>
        <r>
          <rPr>
            <sz val="10"/>
            <color indexed="81"/>
            <rFont val="Tahoma"/>
            <family val="2"/>
          </rPr>
          <t>Son las Áreas de Desempeño establecidas en el PED 2012-2019, así:
1. Programas de Formación
2. Desarrollo Profesoral
3. Investigación
4. Proyección Social
5. Bienestar Universitario
6. Gestión del Talento Humano
7. Infraestructura, Equipamento y Medios Educativos
8. Gestión Financiera
9. Estructura Organizacional y de Gestión
Cada Área de Desempeño tiene un comentario que indica el proceso responsable de ella y abajo, su valor total asignado (Presupuesto).</t>
        </r>
      </text>
    </comment>
    <comment ref="B5" authorId="0" shapeId="0">
      <text>
        <r>
          <rPr>
            <sz val="10"/>
            <color indexed="81"/>
            <rFont val="Tahoma"/>
            <family val="2"/>
          </rPr>
          <t>Establecidos por la Alta Dirección para el logro de los Objetivos del PED 2012-2019, de acuerdo a los Objetivos Estratégicos por Área de Desempeño (Págs. 85 a 87 del Docto. PED)</t>
        </r>
      </text>
    </comment>
    <comment ref="C5" authorId="0" shapeId="0">
      <text>
        <r>
          <rPr>
            <sz val="10"/>
            <color indexed="81"/>
            <rFont val="Tahoma"/>
            <family val="2"/>
          </rPr>
          <t>Establecidos por la Alta Dirección para cada uno de los proyectos que aportan al PED 2012-2019</t>
        </r>
      </text>
    </comment>
    <comment ref="D5" authorId="0" shapeId="0">
      <text>
        <r>
          <rPr>
            <b/>
            <sz val="9"/>
            <color indexed="81"/>
            <rFont val="Tahoma"/>
            <family val="2"/>
          </rPr>
          <t>Institucional:</t>
        </r>
        <r>
          <rPr>
            <sz val="9"/>
            <color indexed="81"/>
            <rFont val="Tahoma"/>
            <family val="2"/>
          </rPr>
          <t xml:space="preserve"> Aprobado para 2015 por Programa y Proyecto, mediante Acuerdo </t>
        </r>
        <r>
          <rPr>
            <b/>
            <sz val="9"/>
            <color indexed="81"/>
            <rFont val="Tahoma"/>
            <family val="2"/>
          </rPr>
          <t>###</t>
        </r>
        <r>
          <rPr>
            <sz val="9"/>
            <color indexed="81"/>
            <rFont val="Tahoma"/>
            <family val="2"/>
          </rPr>
          <t xml:space="preserve"> de Diciembre 17 de 2014. (Actualizado a septiembre 15 de 2015)</t>
        </r>
      </text>
    </comment>
    <comment ref="E5" authorId="0" shapeId="0">
      <text>
        <r>
          <rPr>
            <sz val="9"/>
            <color indexed="81"/>
            <rFont val="Tahoma"/>
            <family val="2"/>
          </rPr>
          <t xml:space="preserve">Inicialmente están las dependencias responsables de los programas, pero éstas deben delegar en </t>
        </r>
        <r>
          <rPr>
            <b/>
            <sz val="9"/>
            <color indexed="81"/>
            <rFont val="Tahoma"/>
            <family val="2"/>
          </rPr>
          <t>Cargos</t>
        </r>
        <r>
          <rPr>
            <sz val="9"/>
            <color indexed="81"/>
            <rFont val="Tahoma"/>
            <family val="2"/>
          </rPr>
          <t xml:space="preserve"> por cada Proyecto y/o Meta.
</t>
        </r>
        <r>
          <rPr>
            <b/>
            <sz val="9"/>
            <color indexed="81"/>
            <rFont val="Tahoma"/>
            <family val="2"/>
          </rPr>
          <t xml:space="preserve">NOTA: </t>
        </r>
        <r>
          <rPr>
            <sz val="9"/>
            <color indexed="81"/>
            <rFont val="Tahoma"/>
            <family val="2"/>
          </rPr>
          <t>Entiéndase por "Unidades Académicas" a las Facultades, el Depto. de Ciencias Básicas, el CEFTEL y el Centro de Idiomas.</t>
        </r>
      </text>
    </comment>
    <comment ref="F5" authorId="1" shapeId="0">
      <text>
        <r>
          <rPr>
            <sz val="10"/>
            <color indexed="81"/>
            <rFont val="Tahoma"/>
            <family val="2"/>
          </rPr>
          <t xml:space="preserve">Las Metas </t>
        </r>
        <r>
          <rPr>
            <b/>
            <sz val="10"/>
            <color indexed="81"/>
            <rFont val="Tahoma"/>
            <family val="2"/>
          </rPr>
          <t>DEBEN</t>
        </r>
        <r>
          <rPr>
            <sz val="10"/>
            <color indexed="81"/>
            <rFont val="Tahoma"/>
            <family val="2"/>
          </rPr>
          <t xml:space="preserve"> ser Precisas, Identificables, Valorables/Medibles (Cuantitativa o Cualitativamente), Viables y Verificables, de tal forma que puedan mostrarse avances en # o %.
</t>
        </r>
        <r>
          <rPr>
            <b/>
            <sz val="10"/>
            <color indexed="81"/>
            <rFont val="Tahoma"/>
            <family val="2"/>
          </rPr>
          <t>Institucional:</t>
        </r>
        <r>
          <rPr>
            <sz val="10"/>
            <color indexed="81"/>
            <rFont val="Tahoma"/>
            <family val="2"/>
          </rPr>
          <t xml:space="preserve"> Son los </t>
        </r>
        <r>
          <rPr>
            <i/>
            <u/>
            <sz val="10"/>
            <color indexed="81"/>
            <rFont val="Tahoma"/>
            <family val="2"/>
          </rPr>
          <t>Objetivos Estratégicos por Área de Desempeño</t>
        </r>
        <r>
          <rPr>
            <sz val="10"/>
            <color indexed="81"/>
            <rFont val="Tahoma"/>
            <family val="2"/>
          </rPr>
          <t xml:space="preserve">, definido en el PED 2012-2019 (Redactados como Productos / Entregas).
</t>
        </r>
        <r>
          <rPr>
            <b/>
            <sz val="10"/>
            <color indexed="81"/>
            <rFont val="Tahoma"/>
            <family val="2"/>
          </rPr>
          <t>Proc./Depend.:</t>
        </r>
        <r>
          <rPr>
            <sz val="10"/>
            <color indexed="81"/>
            <rFont val="Tahoma"/>
            <family val="2"/>
          </rPr>
          <t xml:space="preserve"> Establecer con base en las columnas anteriores.
</t>
        </r>
        <r>
          <rPr>
            <b/>
            <sz val="10"/>
            <color indexed="81"/>
            <rFont val="Tahoma"/>
            <family val="2"/>
          </rPr>
          <t xml:space="preserve">PF: </t>
        </r>
        <r>
          <rPr>
            <sz val="10"/>
            <color indexed="81"/>
            <rFont val="Tahoma"/>
            <family val="2"/>
          </rPr>
          <t xml:space="preserve">Programas de Formación
</t>
        </r>
        <r>
          <rPr>
            <b/>
            <sz val="10"/>
            <color indexed="81"/>
            <rFont val="Tahoma"/>
            <family val="2"/>
          </rPr>
          <t>DP:</t>
        </r>
        <r>
          <rPr>
            <sz val="10"/>
            <color indexed="81"/>
            <rFont val="Tahoma"/>
            <family val="2"/>
          </rPr>
          <t xml:space="preserve"> Desarrollo Profesoral
</t>
        </r>
        <r>
          <rPr>
            <b/>
            <sz val="10"/>
            <color indexed="81"/>
            <rFont val="Tahoma"/>
            <family val="2"/>
          </rPr>
          <t>I:</t>
        </r>
        <r>
          <rPr>
            <sz val="10"/>
            <color indexed="81"/>
            <rFont val="Tahoma"/>
            <family val="2"/>
          </rPr>
          <t xml:space="preserve"> Investigación
</t>
        </r>
        <r>
          <rPr>
            <b/>
            <sz val="10"/>
            <color indexed="81"/>
            <rFont val="Tahoma"/>
            <family val="2"/>
          </rPr>
          <t>PS:</t>
        </r>
        <r>
          <rPr>
            <sz val="10"/>
            <color indexed="81"/>
            <rFont val="Tahoma"/>
            <family val="2"/>
          </rPr>
          <t xml:space="preserve"> Proyección Social
</t>
        </r>
        <r>
          <rPr>
            <b/>
            <sz val="10"/>
            <color indexed="81"/>
            <rFont val="Tahoma"/>
            <family val="2"/>
          </rPr>
          <t xml:space="preserve">BU: </t>
        </r>
        <r>
          <rPr>
            <sz val="10"/>
            <color indexed="81"/>
            <rFont val="Tahoma"/>
            <family val="2"/>
          </rPr>
          <t xml:space="preserve">Bienestar Universitario
</t>
        </r>
        <r>
          <rPr>
            <b/>
            <sz val="10"/>
            <color indexed="81"/>
            <rFont val="Tahoma"/>
            <family val="2"/>
          </rPr>
          <t xml:space="preserve">TH: </t>
        </r>
        <r>
          <rPr>
            <sz val="10"/>
            <color indexed="81"/>
            <rFont val="Tahoma"/>
            <family val="2"/>
          </rPr>
          <t xml:space="preserve">Talento Humano
</t>
        </r>
        <r>
          <rPr>
            <b/>
            <sz val="10"/>
            <color indexed="81"/>
            <rFont val="Tahoma"/>
            <family val="2"/>
          </rPr>
          <t>IEM:</t>
        </r>
        <r>
          <rPr>
            <sz val="10"/>
            <color indexed="81"/>
            <rFont val="Tahoma"/>
            <family val="2"/>
          </rPr>
          <t xml:space="preserve"> Infraestructura, Equipamento y Medios
</t>
        </r>
        <r>
          <rPr>
            <b/>
            <sz val="10"/>
            <color indexed="81"/>
            <rFont val="Tahoma"/>
            <family val="2"/>
          </rPr>
          <t>OG:</t>
        </r>
        <r>
          <rPr>
            <sz val="10"/>
            <color indexed="81"/>
            <rFont val="Tahoma"/>
            <family val="2"/>
          </rPr>
          <t xml:space="preserve"> Estructura Organizacional y de Gestión
</t>
        </r>
        <r>
          <rPr>
            <b/>
            <sz val="10"/>
            <color indexed="81"/>
            <rFont val="Tahoma"/>
            <family val="2"/>
          </rPr>
          <t>GF:</t>
        </r>
        <r>
          <rPr>
            <sz val="10"/>
            <color indexed="81"/>
            <rFont val="Tahoma"/>
            <family val="2"/>
          </rPr>
          <t xml:space="preserve"> Gestión Financiera</t>
        </r>
      </text>
    </comment>
    <comment ref="Q7" authorId="2" shapeId="0">
      <text>
        <r>
          <rPr>
            <sz val="9"/>
            <color indexed="81"/>
            <rFont val="Tahoma"/>
            <family val="2"/>
          </rPr>
          <t>No. o % de Avance en la "META ANUAL / Resultado Esperado" que DEBIÓ ser Cuantificable (Medible).</t>
        </r>
      </text>
    </comment>
    <comment ref="R7" authorId="1" shapeId="0">
      <text>
        <r>
          <rPr>
            <sz val="10"/>
            <color indexed="81"/>
            <rFont val="Tahoma"/>
            <family val="2"/>
          </rPr>
          <t>No. o % de Avance en la "</t>
        </r>
        <r>
          <rPr>
            <b/>
            <sz val="10"/>
            <color indexed="81"/>
            <rFont val="Tahoma"/>
            <family val="2"/>
          </rPr>
          <t>META / Resultado Esperado</t>
        </r>
        <r>
          <rPr>
            <sz val="10"/>
            <color indexed="81"/>
            <rFont val="Tahoma"/>
            <family val="2"/>
          </rPr>
          <t>" que DEBIÓ ser Cuantificable (Medible).</t>
        </r>
      </text>
    </comment>
    <comment ref="T7" authorId="0" shapeId="0">
      <text>
        <r>
          <rPr>
            <sz val="10"/>
            <color indexed="81"/>
            <rFont val="Tahoma"/>
            <family val="2"/>
          </rPr>
          <t>Descripción breve y clara</t>
        </r>
      </text>
    </comment>
    <comment ref="U7" authorId="0" shapeId="0">
      <text>
        <r>
          <rPr>
            <sz val="10"/>
            <color indexed="81"/>
            <rFont val="Tahoma"/>
            <family val="2"/>
          </rPr>
          <t>Descripción breve y clara</t>
        </r>
      </text>
    </comment>
    <comment ref="W7" authorId="0" shapeId="0">
      <text>
        <r>
          <rPr>
            <sz val="10"/>
            <color indexed="81"/>
            <rFont val="Tahoma"/>
            <family val="2"/>
          </rPr>
          <t>SI SE REQUIERE, Hacer una Descripción breve y clara. Si</t>
        </r>
        <r>
          <rPr>
            <b/>
            <sz val="10"/>
            <color indexed="81"/>
            <rFont val="Tahoma"/>
            <family val="2"/>
          </rPr>
          <t xml:space="preserve"> NO</t>
        </r>
        <r>
          <rPr>
            <sz val="10"/>
            <color indexed="81"/>
            <rFont val="Tahoma"/>
            <family val="2"/>
          </rPr>
          <t xml:space="preserve"> SE REQUIERE =&gt; </t>
        </r>
        <r>
          <rPr>
            <b/>
            <sz val="10"/>
            <color indexed="81"/>
            <rFont val="Tahoma"/>
            <family val="2"/>
          </rPr>
          <t>No Aplica</t>
        </r>
      </text>
    </comment>
    <comment ref="A8" authorId="0" shapeId="0">
      <text>
        <r>
          <rPr>
            <sz val="9"/>
            <color indexed="81"/>
            <rFont val="Tahoma"/>
            <family val="2"/>
          </rPr>
          <t xml:space="preserve">Proceso </t>
        </r>
        <r>
          <rPr>
            <b/>
            <sz val="9"/>
            <color indexed="81"/>
            <rFont val="Tahoma"/>
            <family val="2"/>
          </rPr>
          <t>DOCENCIA</t>
        </r>
      </text>
    </comment>
    <comment ref="A14" authorId="0" shapeId="0">
      <text>
        <r>
          <rPr>
            <sz val="9"/>
            <color indexed="81"/>
            <rFont val="Tahoma"/>
            <family val="2"/>
          </rPr>
          <t xml:space="preserve">Proceso </t>
        </r>
        <r>
          <rPr>
            <b/>
            <sz val="9"/>
            <color indexed="81"/>
            <rFont val="Tahoma"/>
            <family val="2"/>
          </rPr>
          <t>DOCENCIA</t>
        </r>
      </text>
    </comment>
    <comment ref="A17" authorId="0" shapeId="0">
      <text>
        <r>
          <rPr>
            <sz val="9"/>
            <color indexed="81"/>
            <rFont val="Tahoma"/>
            <family val="2"/>
          </rPr>
          <t xml:space="preserve">Proceso </t>
        </r>
        <r>
          <rPr>
            <b/>
            <sz val="9"/>
            <color indexed="81"/>
            <rFont val="Tahoma"/>
            <family val="2"/>
          </rPr>
          <t>INVESTIGACIÓN</t>
        </r>
      </text>
    </comment>
    <comment ref="A22" authorId="0" shapeId="0">
      <text>
        <r>
          <rPr>
            <sz val="9"/>
            <color indexed="81"/>
            <rFont val="Tahoma"/>
            <family val="2"/>
          </rPr>
          <t xml:space="preserve">Proceso 
</t>
        </r>
        <r>
          <rPr>
            <b/>
            <sz val="9"/>
            <color indexed="81"/>
            <rFont val="Tahoma"/>
            <family val="2"/>
          </rPr>
          <t>PROYECCIÓN SOCIAL</t>
        </r>
      </text>
    </comment>
    <comment ref="C28" authorId="0" shapeId="0">
      <text>
        <r>
          <rPr>
            <sz val="9"/>
            <color indexed="81"/>
            <rFont val="Tahoma"/>
            <family val="2"/>
          </rPr>
          <t xml:space="preserve">Acción </t>
        </r>
        <r>
          <rPr>
            <b/>
            <sz val="9"/>
            <color indexed="81"/>
            <rFont val="Tahoma"/>
            <family val="2"/>
          </rPr>
          <t>17</t>
        </r>
        <r>
          <rPr>
            <sz val="9"/>
            <color indexed="81"/>
            <rFont val="Tahoma"/>
            <family val="2"/>
          </rPr>
          <t>, Página 95 del PED 2012-2019</t>
        </r>
      </text>
    </comment>
    <comment ref="A32" authorId="0" shapeId="0">
      <text>
        <r>
          <rPr>
            <sz val="9"/>
            <color indexed="81"/>
            <rFont val="Tahoma"/>
            <family val="2"/>
          </rPr>
          <t>Proceso</t>
        </r>
        <r>
          <rPr>
            <b/>
            <sz val="9"/>
            <color indexed="81"/>
            <rFont val="Tahoma"/>
            <family val="2"/>
          </rPr>
          <t xml:space="preserve">
GESTIÓN HUMANA</t>
        </r>
      </text>
    </comment>
    <comment ref="C36" authorId="0" shapeId="0">
      <text>
        <r>
          <rPr>
            <sz val="9"/>
            <color indexed="81"/>
            <rFont val="Tahoma"/>
            <family val="2"/>
          </rPr>
          <t>Igual al de Talento Humano pero dirigido a Estudiantes.</t>
        </r>
      </text>
    </comment>
    <comment ref="A39" authorId="0" shapeId="0">
      <text>
        <r>
          <rPr>
            <sz val="9"/>
            <color indexed="81"/>
            <rFont val="Tahoma"/>
            <family val="2"/>
          </rPr>
          <t>Proceso</t>
        </r>
        <r>
          <rPr>
            <b/>
            <sz val="9"/>
            <color indexed="81"/>
            <rFont val="Tahoma"/>
            <family val="2"/>
          </rPr>
          <t xml:space="preserve">
GESTIÓN HUMANA</t>
        </r>
      </text>
    </comment>
    <comment ref="A43" authorId="0" shapeId="0">
      <text>
        <r>
          <rPr>
            <sz val="9"/>
            <color indexed="81"/>
            <rFont val="Tahoma"/>
            <family val="2"/>
          </rPr>
          <t>Proceso</t>
        </r>
        <r>
          <rPr>
            <b/>
            <sz val="9"/>
            <color indexed="81"/>
            <rFont val="Tahoma"/>
            <family val="2"/>
          </rPr>
          <t xml:space="preserve">
GESTIÓN DE INFRAESTRUCTURA</t>
        </r>
      </text>
    </comment>
    <comment ref="A49" authorId="0" shapeId="0">
      <text>
        <r>
          <rPr>
            <sz val="9"/>
            <color indexed="81"/>
            <rFont val="Tahoma"/>
            <family val="2"/>
          </rPr>
          <t>Proceso</t>
        </r>
        <r>
          <rPr>
            <b/>
            <sz val="9"/>
            <color indexed="81"/>
            <rFont val="Tahoma"/>
            <family val="2"/>
          </rPr>
          <t xml:space="preserve">
GESTIÓN ADMINISTRATIVA Y FINANCIERA</t>
        </r>
      </text>
    </comment>
    <comment ref="A52" authorId="0" shapeId="0">
      <text>
        <r>
          <rPr>
            <sz val="9"/>
            <color indexed="81"/>
            <rFont val="Tahoma"/>
            <family val="2"/>
          </rPr>
          <t>Proceso</t>
        </r>
        <r>
          <rPr>
            <b/>
            <sz val="9"/>
            <color indexed="81"/>
            <rFont val="Tahoma"/>
            <family val="2"/>
          </rPr>
          <t xml:space="preserve">
DIRECCIONAMIENTO ESTRATÉGICO</t>
        </r>
      </text>
    </comment>
    <comment ref="B53" authorId="0" shapeId="0">
      <text>
        <r>
          <rPr>
            <sz val="9"/>
            <color indexed="81"/>
            <rFont val="Tahoma"/>
            <family val="2"/>
          </rPr>
          <t>Proceso</t>
        </r>
        <r>
          <rPr>
            <b/>
            <sz val="9"/>
            <color indexed="81"/>
            <rFont val="Tahoma"/>
            <family val="2"/>
          </rPr>
          <t xml:space="preserve">
CONTROL Y MEJORAMIENTO INSTITUCIONAL</t>
        </r>
      </text>
    </comment>
  </commentList>
</comments>
</file>

<file path=xl/sharedStrings.xml><?xml version="1.0" encoding="utf-8"?>
<sst xmlns="http://schemas.openxmlformats.org/spreadsheetml/2006/main" count="3162" uniqueCount="568">
  <si>
    <t>CRONOGRAMA</t>
  </si>
  <si>
    <t>1</t>
  </si>
  <si>
    <t>3</t>
  </si>
  <si>
    <t>4</t>
  </si>
  <si>
    <t>6</t>
  </si>
  <si>
    <t>7</t>
  </si>
  <si>
    <t>8</t>
  </si>
  <si>
    <t>9</t>
  </si>
  <si>
    <t>11</t>
  </si>
  <si>
    <t>12</t>
  </si>
  <si>
    <t>ECI-F-11</t>
  </si>
  <si>
    <t xml:space="preserve">PLAN DE ACCIÓN </t>
  </si>
  <si>
    <t>% Alcanzado</t>
  </si>
  <si>
    <t>Tareas Cumplidas -
Logros Alcanzados</t>
  </si>
  <si>
    <t>Tareas Incumplidas y sus Causas</t>
  </si>
  <si>
    <t>Acciones Remediales</t>
  </si>
  <si>
    <t>X</t>
  </si>
  <si>
    <t>Cargo Responsable: RECTOR</t>
  </si>
  <si>
    <t>Gastos de Funcionamiento</t>
  </si>
  <si>
    <t>Deuda Pública Interna</t>
  </si>
  <si>
    <t>Plan de Acción</t>
  </si>
  <si>
    <t>TOTAL PRESUPUESTO APROBADO</t>
  </si>
  <si>
    <t>PRESUPUESTO</t>
  </si>
  <si>
    <t>RESPONSABLES DE EJECUCIÓN</t>
  </si>
  <si>
    <r>
      <t>Nombre:</t>
    </r>
    <r>
      <rPr>
        <sz val="10"/>
        <rFont val="Arial"/>
        <family val="2"/>
      </rPr>
      <t xml:space="preserve"> Luis Fernando Giraldo Cifuentes</t>
    </r>
  </si>
  <si>
    <r>
      <t>Cargo</t>
    </r>
    <r>
      <rPr>
        <sz val="10"/>
        <rFont val="Arial"/>
        <family val="2"/>
      </rPr>
      <t>: Rector</t>
    </r>
  </si>
  <si>
    <r>
      <t>Cargo</t>
    </r>
    <r>
      <rPr>
        <sz val="10"/>
        <rFont val="Arial"/>
        <family val="2"/>
      </rPr>
      <t>: Jefe Gestión de Calidad Institucional</t>
    </r>
  </si>
  <si>
    <r>
      <t>Nombre:</t>
    </r>
    <r>
      <rPr>
        <sz val="10"/>
        <rFont val="Arial"/>
        <family val="2"/>
      </rPr>
      <t xml:space="preserve"> Diana Carolina Rodríguez Ordóñez</t>
    </r>
  </si>
  <si>
    <r>
      <t>Cargo:</t>
    </r>
    <r>
      <rPr>
        <sz val="10"/>
        <rFont val="Arial"/>
        <family val="2"/>
      </rPr>
      <t xml:space="preserve"> Director de Planeación</t>
    </r>
  </si>
  <si>
    <t>% Cump.</t>
  </si>
  <si>
    <t>2</t>
  </si>
  <si>
    <t>5</t>
  </si>
  <si>
    <t>10</t>
  </si>
  <si>
    <t>Año: 2015</t>
  </si>
  <si>
    <t>PROGRAMA</t>
  </si>
  <si>
    <t>PROYECTO</t>
  </si>
  <si>
    <t>OBJETIVO</t>
  </si>
  <si>
    <t>Diversificar la oferta de programas académicos de pregrado y posgrado, así como en educación para el trabajo; en áreas de ingenierías, administración, contabilidad, educación, salud, entre otras.</t>
  </si>
  <si>
    <t>Virtualización y modernización curricular</t>
  </si>
  <si>
    <t>Acreditación de programas</t>
  </si>
  <si>
    <t>Propiciar la ampliación de convenios interinstitucionales, nacionales e internacionales para cualificar y ampliar la oferta académica con programas pertinentes e innovadores para generar intercambios académicos.</t>
  </si>
  <si>
    <t>Programas de Formación</t>
  </si>
  <si>
    <t>Desarrollar un sistema permanente de mejoramiento de las prácticas pedagógicas, el uso de tecnologías educativas modernas y las habilidades de desarrollo social y generar además espacios de análisis, discusión y debate sobre aspectos claves del desarrollo de las disciplinas, la ciencia y la tecnología.</t>
  </si>
  <si>
    <t>Desarrollo Profesoral</t>
  </si>
  <si>
    <t>Generar condiciones permanentes para la formación en investigación y el mejoramiento de las capacidades de profesores para desarrollar proyectos  y conformar un grupo de investigadores de primer nivel con experiencia y formación a nivel de maestría y doctorado en áreas estratégicas.</t>
  </si>
  <si>
    <t>Contribuir con el fortalecimiento y desarrollo de la investigación a partir del fomento y apoyo a los programas de posgrados que se diseñen y desarrollen en  la UNIAJC.</t>
  </si>
  <si>
    <t>Investigación</t>
  </si>
  <si>
    <t>Proyecto 45 años</t>
  </si>
  <si>
    <t>Mostrar las fortalezas académicas e investigativas de la institución, en el marco de sus 45 años.</t>
  </si>
  <si>
    <t>Estructurar y Desarrollar una oferta permanente y de calidad de educación continua con cursos, seminarios y diplomados, así como desarrollar actividades y proyectos de intervención social y propiciar la participación de profesores y estudiantes en los mismos.</t>
  </si>
  <si>
    <t xml:space="preserve">Alianzas y convenios de cooperación para el desarrollo de proyectos de interés </t>
  </si>
  <si>
    <t>Fortalecer la relación e interacción con el sector productivo y la sociedad en general, mediante diversas actividades y proyectos de interés.</t>
  </si>
  <si>
    <t>Proyección Social</t>
  </si>
  <si>
    <t>Fortalecimiento y ampliación de los servicios de salud</t>
  </si>
  <si>
    <t>Fortalecer la estructura organizacional del Bienestar Universitario para dar respuesta a los requerimientos de los servicios de salud en la comunidad institucional.</t>
  </si>
  <si>
    <t>Fortalecimiento de la cultura</t>
  </si>
  <si>
    <t>Fortalecer la estructura organizacional del Bienestar Universitario para dar respuesta a los requerimientos de cultura en la comunidad institucional.</t>
  </si>
  <si>
    <t>Fortalecimiento de las capacidades deportivas</t>
  </si>
  <si>
    <t>Fortalecer la estructura organizacional del Bienestar Universitario para dar respuesta a los requerimientos de actividades deportivas en la comunidad institucional.</t>
  </si>
  <si>
    <t>Proyecto de Retención Estudiantil</t>
  </si>
  <si>
    <t>Fortalecer la integración académica y el tejido social del estudiante dentro de la institución.</t>
  </si>
  <si>
    <t>Bienestar Universitario</t>
  </si>
  <si>
    <t xml:space="preserve">Aprovechar la celebración para lograr, mediante actos de diferente índole un encuentro de todos los estamentos de la comunidad  institucional. </t>
  </si>
  <si>
    <t>Diseñar y Ejecutar políticas y acciones que promueva el desarrollo y cualificación del talento humano de la Institución.</t>
  </si>
  <si>
    <t>Bienestar social y plan de estímulos</t>
  </si>
  <si>
    <t>Promover el desarrollo de programas y proyectos que contribuyan al bienestar integral del talento humano de la Institución.</t>
  </si>
  <si>
    <t>Gestión del Talento Humano</t>
  </si>
  <si>
    <t>Desarrollo tecnológico (Desarrollo – Adquisición)</t>
  </si>
  <si>
    <t>Propender por el fortalecimiento de la infraestructura física y de equipamiento acorde con el desarrollo de las actividades académicas, administrativas y de bienestar de la institución.</t>
  </si>
  <si>
    <t>Plan de ordenamiento físico (Plan Maestro)</t>
  </si>
  <si>
    <t>Diseñar y Ejecutar un plan maestro de desarrollo y ordenamiento físico de la Institución con base en proyecciones de crecimiento apropiado para las diversas actividades universitarias.</t>
  </si>
  <si>
    <t>Mantenimiento de Sedes</t>
  </si>
  <si>
    <t>Propender por el mantenimiento preventivo de la infraestructura física y tecnológica.</t>
  </si>
  <si>
    <t>Bibliotecas</t>
  </si>
  <si>
    <t>Servir de referencia y apoyo a la docencia e investigación.</t>
  </si>
  <si>
    <t>Infraestructura, Equipamento y Medios Educativos</t>
  </si>
  <si>
    <t>Gestión Financiera</t>
  </si>
  <si>
    <t>Desarrollo Administrativo</t>
  </si>
  <si>
    <t>Sistema Integrado de Gestión (SIGO)</t>
  </si>
  <si>
    <t>Aumentar los niveles de satisfacción de los usuarios, fortalecer la calidad en la prestación de los servicios prestados por la institución y  promover la revisión, actualización y simplificación de los procesos académico – administrativos.</t>
  </si>
  <si>
    <t>Mercadeo Institucional</t>
  </si>
  <si>
    <t>Posicionar la institución universitaria como una organización moderna, con calidad académica, amplia cobertura y alto compromiso social.</t>
  </si>
  <si>
    <t>Salud Ocupacional</t>
  </si>
  <si>
    <t>Promover y mantener el más alto grado posible de bienestar físico, mental y social de los funcionarios de la UNIAJC.</t>
  </si>
  <si>
    <t>Gestión Ambiental</t>
  </si>
  <si>
    <t>Conseguir un equilibrio adecuado entre el desarrollo de la institución y la protección del ambiente.</t>
  </si>
  <si>
    <t>Estructura Organizacional y de Gestión</t>
  </si>
  <si>
    <r>
      <t>Nombre:</t>
    </r>
    <r>
      <rPr>
        <sz val="10"/>
        <rFont val="Arial"/>
        <family val="2"/>
      </rPr>
      <t xml:space="preserve"> Hugo Alberto González López</t>
    </r>
  </si>
  <si>
    <t>Decanato Asociado de Investigaciones y
Unidades Académicas</t>
  </si>
  <si>
    <t>Vicerrectoría Académica
y Unidades Académicas</t>
  </si>
  <si>
    <t>Dirección de Proyección Social y
Unidades Académicas</t>
  </si>
  <si>
    <t>Fortalecimiento de relaciones con egresados</t>
  </si>
  <si>
    <t>Propender por una modernización permanente de los programas y del currículo con procesos y estructuras acordes con un modelo pedagógico que fortalezca los procesos de formación integral de calidad y con métodos modernos de enseñanza/aprendizaje.</t>
  </si>
  <si>
    <t>Lograr una mayor calidad y pertinencia de los programas académicos ofrecidos por la institución.</t>
  </si>
  <si>
    <t>Desarrollar programas de formación profesoral a largo plazo para estudios de posgrado en áreas estratégicas.</t>
  </si>
  <si>
    <t>Fortalecer la estructura organizacional y de procesos como la infraestructura de recursos físicos, financieros y de apoyo a la investigación, así como consolidar y propiciar la formación de grupos de investigación registrados y clasificados en COLCIENCIAS.</t>
  </si>
  <si>
    <t>Resaltar el papel de la institución, como establecimiento de educación superior al servicio de la región y buscar que la comunidad institucional encuentre en la institución un sentido de identidad y pertenencia.</t>
  </si>
  <si>
    <t>Desarrollar actividades permanentes de diversa índole que fortalezcan y afiancen un vínculo estrecho con los egresados.</t>
  </si>
  <si>
    <t>Propiciar el desarrollo de actividades que fortalezcan el clima organizacional, de comunicación y de relaciones de la Institución.</t>
  </si>
  <si>
    <t>Fortalecer las acciones que se realicen para Garantizar la sostenibilidad financiera de la UNIAJC y resultados de desarrollo óptimos, de acuerdo con su condición y recursos.</t>
  </si>
  <si>
    <t>Revisar la estructura académico – administrativa para alinearla con la misión y los objetivos estratégicos estableciendo formas organizativas y políticas acordes al plan estratégico, así como promover el empoderamiento y autonomía en decisiones de los cargos académico–administrativo.</t>
  </si>
  <si>
    <t>Dirección de Bienestar Universitario, Dirección de Proyección Social y
Unidades Académicas</t>
  </si>
  <si>
    <t>Dirección de Bienestar Universitario y
Unidades Académicas</t>
  </si>
  <si>
    <t>Dirección de Bienestar Universitario</t>
  </si>
  <si>
    <t>Desarrollo Organizacional</t>
  </si>
  <si>
    <t>Dirección de Planeación y Oficina de Desarrollo Humano</t>
  </si>
  <si>
    <t>Oficina de Desarrollo Humano</t>
  </si>
  <si>
    <t>Oficina de Desarrollo Humano y Dirección de Bienestar Universitario</t>
  </si>
  <si>
    <t>Dirección de Planeación y Oficina de Infraestructura Física</t>
  </si>
  <si>
    <t>Oficina de Servicios Generales</t>
  </si>
  <si>
    <t>Vicerrectoría Administrativa</t>
  </si>
  <si>
    <t>Dirección de Planeación y Oficina de Calidad Institucional</t>
  </si>
  <si>
    <t>Rectoría, 
Vicerrectoría Académica, Vicerrectoría Administrativa    y Dirección de Planeación</t>
  </si>
  <si>
    <t>Dirección de Proyección Social, Dirección de Relaciones Interinstitucionales y
Unidades Académicas</t>
  </si>
  <si>
    <t>Dirección de Bibliotecas y Centro Cultural
y Unidades Académicas</t>
  </si>
  <si>
    <t>Oficina de Mercadeo y Oficina de Comunicaciones</t>
  </si>
  <si>
    <t>Fortalecimiento del Emprendimiento</t>
  </si>
  <si>
    <t>Bienestar social</t>
  </si>
  <si>
    <t>Fortalecimiento y gestión del talento humano</t>
  </si>
  <si>
    <t>Promover el desarrollo de programas y proyectos que contribuyan al bienestar integral de los estudiantes de la Institución.</t>
  </si>
  <si>
    <t>Desarrollo de la estructura y el sistema de información financiera</t>
  </si>
  <si>
    <r>
      <t>Nombre:</t>
    </r>
    <r>
      <rPr>
        <sz val="10"/>
        <rFont val="Arial"/>
        <family val="2"/>
      </rPr>
      <t xml:space="preserve"> Mónica Leonor Gómez</t>
    </r>
  </si>
  <si>
    <r>
      <t>Cargo:</t>
    </r>
    <r>
      <rPr>
        <sz val="10"/>
        <rFont val="Arial"/>
        <family val="2"/>
      </rPr>
      <t xml:space="preserve"> Vicerectora Administrativa</t>
    </r>
  </si>
  <si>
    <t>Recursos CREE</t>
  </si>
  <si>
    <t>Gastos de Inversión</t>
  </si>
  <si>
    <t>Fomentar el emprendimiento en todas las actividades de la Institución y desarrollar un plan al respecto.</t>
  </si>
  <si>
    <t>Dirección de TIC y
Unidades Académicas</t>
  </si>
  <si>
    <t>INSTITUCIÓN UNIVERSITARIA ANTONIO JOSÉ CAMACHO</t>
  </si>
  <si>
    <r>
      <t>Sostenibilidad Financiera.</t>
    </r>
    <r>
      <rPr>
        <sz val="10"/>
        <color rgb="FFFF0000"/>
        <rFont val="Arial"/>
        <family val="2"/>
      </rPr>
      <t xml:space="preserve"> </t>
    </r>
  </si>
  <si>
    <t>Definir la variedad de opciones posibles para invertir los excedentes financieros  y analizarlas según la situación particular de la UNIAJC.</t>
  </si>
  <si>
    <t>Ampliar y consolidar la planta de profesores de tiempo completo con formación académica en Maestrías y Doctorados, amplia experiencia profesional, académica e investigativa en áreas relevantes para la institución.</t>
  </si>
  <si>
    <r>
      <t>Movilidad Docente</t>
    </r>
    <r>
      <rPr>
        <sz val="10"/>
        <rFont val="Arial"/>
        <family val="2"/>
      </rPr>
      <t>, propiciando la ampliación de convenios interinstitucionales, nacionales e internacionales para cualificar y ampliar la oferta académica con programas pertinentes e innovadores para generar intercambios académicos.</t>
    </r>
  </si>
  <si>
    <t xml:space="preserve">Fortalecimiento del equipamiento para la academia y la administración. </t>
  </si>
  <si>
    <t>Laboratorios para apoyar  las labores de docencia y el  fortalecimiento de  las investigaciones.</t>
  </si>
  <si>
    <t>Construcción de infraestructura básica para responder al incremento constante de la demanda mediante el incremento de espacios a través de la ampliación del campus institucional.</t>
  </si>
  <si>
    <t>ACTIVIDAD / ACCIÓN</t>
  </si>
  <si>
    <t>META a 2019</t>
  </si>
  <si>
    <t>EJEMPLO:
20 Doctores TC
40 Docentes TC con Maestría</t>
  </si>
  <si>
    <t>VALOR META AÑO 2015</t>
  </si>
  <si>
    <t>5 Doctores
10 Maestría</t>
  </si>
  <si>
    <t>SEGUIMIENTO A RESULTADOS EN DICIEMBRE 31</t>
  </si>
  <si>
    <t>Ampliacion de la conectividad, en las diferentes sedes de la institución</t>
  </si>
  <si>
    <t>Fortalecimiento la parte de potencia en los centros de computo</t>
  </si>
  <si>
    <t>Optimizacionde la infraestructura tecnologica</t>
  </si>
  <si>
    <t>Ampliación y diversificación de la oferta de pregrado y posgrado</t>
  </si>
  <si>
    <t>Desarrollo de la educación virtual</t>
  </si>
  <si>
    <t>Programas actuales</t>
  </si>
  <si>
    <t>Alianzas y convenios para ampliar y cualificar la oferta académica</t>
  </si>
  <si>
    <t>Movilidad académica</t>
  </si>
  <si>
    <t>Programa de doctorado</t>
  </si>
  <si>
    <t>Movilidad de estudiantes</t>
  </si>
  <si>
    <t>Movilidad exploratoria</t>
  </si>
  <si>
    <t>Convenios universidades</t>
  </si>
  <si>
    <t>Intercambio académico</t>
  </si>
  <si>
    <t>SUBPROYECTO</t>
  </si>
  <si>
    <t>Documento para acreditación</t>
  </si>
  <si>
    <t>Ambiente y cultura de autoevaluación</t>
  </si>
  <si>
    <t>Modelo de autoevaluación</t>
  </si>
  <si>
    <t>Proceso de autoevaluación</t>
  </si>
  <si>
    <t>Visita de autoevaluación</t>
  </si>
  <si>
    <t>Plan de mejoramiento</t>
  </si>
  <si>
    <t>Capacitación Docente</t>
  </si>
  <si>
    <t>Programas de formación y desarrollo profesoral</t>
  </si>
  <si>
    <t>Apoyo a la actividad investigativa</t>
  </si>
  <si>
    <t>Fomento y desarrollo de la investigación</t>
  </si>
  <si>
    <t>Fortalecimiento de la investigación e innovación</t>
  </si>
  <si>
    <t xml:space="preserve">Fortalecimiento de los servicios de proyección social </t>
  </si>
  <si>
    <t>Consultoría</t>
  </si>
  <si>
    <t>Educación continuada (diseño y práctica)</t>
  </si>
  <si>
    <t>Educación para el trabajo</t>
  </si>
  <si>
    <t>Fortalecimiento de la comunicación institucional</t>
  </si>
  <si>
    <t>Capacidad para la enseñanza y aprendizaje de una segunda lengua (Bilinguismo)</t>
  </si>
  <si>
    <t>Servicio de zona protegida (Traslado en ambulancia)</t>
  </si>
  <si>
    <t>Servicios profesionales en el área de salud (Médicos) adscrutis a la Dirección de Bienestar Universitario.</t>
  </si>
  <si>
    <t>Suministro de insumos para botiquín de primeros auxilios</t>
  </si>
  <si>
    <t>PMA</t>
  </si>
  <si>
    <t>Apoyos financieros - Exenciones y descuentos promocionales</t>
  </si>
  <si>
    <t>Capacitación personal no docente</t>
  </si>
  <si>
    <t>Priféricos, conectividad y optimizadores</t>
  </si>
  <si>
    <t>Partes y accesorios</t>
  </si>
  <si>
    <t>Suministro de insumos y elementos de ferretería para el mantenimiento preventivo de todas las sedes de la UNIAJC</t>
  </si>
  <si>
    <t>Suministro de insumos y elementos eléctricos y electrónicos para el mantenimiento preventivo de todas las sedes de la UNIAJC</t>
  </si>
  <si>
    <t>Suministro de insumos para el mantenimiento de aires acondicionados en todas las sedes de la UNIAJC</t>
  </si>
  <si>
    <t>Servicio de mantenimiento preventivo y/o correctivo para el equipo ascensor de la sede Avenida Estación I</t>
  </si>
  <si>
    <t>Servicio de mantenimiento preventivo y/o correctivo para el sistema de motobomba hidroflow de las sedes Campestre y Parquesoft</t>
  </si>
  <si>
    <t>Servicio de mantenimiento preventivo y/o correctivo para las plantas eléctricas de las sedes Avenida Estación I y Parquesoft</t>
  </si>
  <si>
    <t>Servicio de mantenimiento a cámaras sépticas de las sedes Campestre y Parquesoft</t>
  </si>
  <si>
    <t>Servicio de mantenimiento preventivo y/o correctivo para los equipos y herramientas de mano de la Oficina de Servicios Generales</t>
  </si>
  <si>
    <t>Servicio de mantenimiento preventivo y/o correctivo para radios inhalámbricos de comunicación del personal de seguridad</t>
  </si>
  <si>
    <t>Servicio de mantenimiento preventivo y/o correctivo para el vehículo institucional</t>
  </si>
  <si>
    <t>Servicio de monitoreo por radio frecuencia y repetidora para enlace entre sedes UNIAJC</t>
  </si>
  <si>
    <t>Servicio de fumigación para el control de plagas en todas las sedes de la UNIAJC</t>
  </si>
  <si>
    <t>Servicio de transporte de carga (equipos, muebles y materiales)</t>
  </si>
  <si>
    <t>Servicio de recarga de extintores para todas las sedes de la UNIAJC</t>
  </si>
  <si>
    <t>Servicio de carpintería en aluminio (reparaciónd e ventanería, puertas, etc.)</t>
  </si>
  <si>
    <t>Servicio de mantenimiento para transformadores y subestación</t>
  </si>
  <si>
    <t>Servicio de mantenimiento preventivo y/o correctivo para parasoles y carpas (incluye lonas)</t>
  </si>
  <si>
    <t>Servicio de medición del sistema de cargas eléctricas (Sedes Norte, Estación I y Sur)</t>
  </si>
  <si>
    <t>Servicio de suscripción a 24 revistas de consulta para la biblioteca</t>
  </si>
  <si>
    <t>Cuota de afiliación para consulta y actualizaciones formas LEGIS</t>
  </si>
  <si>
    <t>Compra de material bibliográfico</t>
  </si>
  <si>
    <t>Suscripción medios de comunicación masiva (Periódicos El Tiempo, Portafolio y El País)</t>
  </si>
  <si>
    <t>Renovación bases de datos (Aciet)</t>
  </si>
  <si>
    <t>Suscripción Biblioteca Luis Angel Arango</t>
  </si>
  <si>
    <t>Servicios profesionales de asesoría jurídica externa</t>
  </si>
  <si>
    <t>Base de datos E-Normas de ICONTEC (Normas digitales)</t>
  </si>
  <si>
    <t>Servicio de Auditoria de Seguimiento a las certificaciones ICONTEC</t>
  </si>
  <si>
    <t>Compra de polizas de seguros estudiantiles y riesgo biológico para estudiantes de la UNIAJC</t>
  </si>
  <si>
    <t>Servicios profesionales (Médico) para el área de SO (Control de ingreso y retiro del personal)</t>
  </si>
  <si>
    <t>Equipos y elementos de protección y seguirdad industrial personal de servicios generales</t>
  </si>
  <si>
    <t>Compra de equipos contra incendio (Gabinetes y extintores) en todas las sedes de la UNIAJC</t>
  </si>
  <si>
    <t>Servicio de publicidad para los programas de la UNIAJC en la revista Mano Amiga Comfandi</t>
  </si>
  <si>
    <t>Servicio de publicidad en TV (Canal Discovery)</t>
  </si>
  <si>
    <t>Material impreso, publicaciones y accesorios</t>
  </si>
  <si>
    <t xml:space="preserve">Publicaciones (Impresión de revistas, Libros colección institucional, Boletines, etc.) </t>
  </si>
  <si>
    <t>Organización y gestión de mercadeo y posicionamiento institucional</t>
  </si>
  <si>
    <r>
      <t xml:space="preserve">Elaborado el </t>
    </r>
    <r>
      <rPr>
        <sz val="10"/>
        <rFont val="Arial"/>
        <family val="2"/>
      </rPr>
      <t xml:space="preserve">19/01/2015 </t>
    </r>
    <r>
      <rPr>
        <b/>
        <sz val="10"/>
        <rFont val="Arial"/>
        <family val="2"/>
      </rPr>
      <t xml:space="preserve">por: </t>
    </r>
  </si>
  <si>
    <r>
      <t xml:space="preserve">Revisado </t>
    </r>
    <r>
      <rPr>
        <sz val="10"/>
        <rFont val="Arial"/>
        <family val="2"/>
      </rPr>
      <t>22/01/2015</t>
    </r>
    <r>
      <rPr>
        <b/>
        <sz val="10"/>
        <rFont val="Arial"/>
        <family val="2"/>
      </rPr>
      <t xml:space="preserve"> por:</t>
    </r>
  </si>
  <si>
    <r>
      <t xml:space="preserve">Aprobado </t>
    </r>
    <r>
      <rPr>
        <sz val="10"/>
        <rFont val="Arial"/>
        <family val="2"/>
      </rPr>
      <t>26/01/2015</t>
    </r>
    <r>
      <rPr>
        <b/>
        <sz val="10"/>
        <rFont val="Arial"/>
        <family val="2"/>
      </rPr>
      <t xml:space="preserve"> por:</t>
    </r>
  </si>
  <si>
    <t>Vicerrectoría Académica
Oficina de Calidad Académica
y Unidades Académicas</t>
  </si>
  <si>
    <t>Dirección de Proyección Social
Oficina de Comunicaciones
Vicererectoría Académica y
Vicerrectoría Administrativa</t>
  </si>
  <si>
    <t>Dirección de Proyección Social
Vicerrectoría Académica y
Unidades Académicas</t>
  </si>
  <si>
    <t>Oficina de Desarrollo Humano
Oficina Administración del Personal</t>
  </si>
  <si>
    <t>Dirección de Bibliotecas y Centro Cultural</t>
  </si>
  <si>
    <t>V - 6.0 - 2015</t>
  </si>
  <si>
    <t>Plataforma Institucional</t>
  </si>
  <si>
    <t>Reforma curricular (resignificar)</t>
  </si>
  <si>
    <t>Cualificación profesoral</t>
  </si>
  <si>
    <t>Cualificar al 80% de maestros de planta en procesos de educación virtual</t>
  </si>
  <si>
    <t>4 Programas Acreditados</t>
  </si>
  <si>
    <r>
      <t xml:space="preserve">META INSTITUCIONAL </t>
    </r>
    <r>
      <rPr>
        <b/>
        <sz val="10"/>
        <color rgb="FFFF0000"/>
        <rFont val="Arial"/>
        <family val="2"/>
      </rPr>
      <t>2015</t>
    </r>
  </si>
  <si>
    <t>Movilidad de 20 docentes en procesos de formación doctoral y presentación de ponencias producto de proyectos de investigación</t>
  </si>
  <si>
    <t>Incrementar en 2 el número de profesores en procesos de formación doctoral</t>
  </si>
  <si>
    <t>Aprobación de 3 Proyectos de Investigación para su Financiación</t>
  </si>
  <si>
    <t>Fortalecer Redes de Conocimiento Institucional Tendiente a Mejoramiento de Indicadores de Investigación (1 proyecto y 3 publicaciones conjuntas)</t>
  </si>
  <si>
    <t>Encuentro de Egresados (200) participantes</t>
  </si>
  <si>
    <t>1 Programa académico nuevo</t>
  </si>
  <si>
    <t>Desarrollar el Programa de Formación Empresarial a la Medida en 5 nuevas compañías</t>
  </si>
  <si>
    <t>Participación de UNIAJC en 2 nuevas regiones</t>
  </si>
  <si>
    <t>Regionalización y Articulación</t>
  </si>
  <si>
    <t>Incrementar en 15 puntos porcentuales la participación estudiantil en actividades culturales y deportivas</t>
  </si>
  <si>
    <t>Disminuir en 3 puntos porcentuales la deserción estudiantil</t>
  </si>
  <si>
    <t>Incremento de 8 profesores en la planta de docentes en carrera</t>
  </si>
  <si>
    <t>Fortalecimiento y equipamiento para la academia y la administración</t>
  </si>
  <si>
    <t>Formular 2 proyectos para acceder a recursos de diversas fuentes</t>
  </si>
  <si>
    <t>Ajuste de la planta de cargos a la normatividad de carrera administrativa</t>
  </si>
  <si>
    <t>Reestructuración de Procesos y Procedimientos en el marco de SIGO</t>
  </si>
  <si>
    <t>Implementación Software Isolución (mejoramiento del SIGO)</t>
  </si>
  <si>
    <t>Afiliación a ICONTEC</t>
  </si>
  <si>
    <r>
      <rPr>
        <sz val="10"/>
        <color rgb="FF0000CC"/>
        <rFont val="Arial"/>
        <family val="2"/>
      </rPr>
      <t xml:space="preserve">Ninguna "No Conformidad Mayor" en la </t>
    </r>
    <r>
      <rPr>
        <sz val="10"/>
        <rFont val="Arial"/>
        <family val="2"/>
      </rPr>
      <t>Auditoria de Seguimiento de ICONTEC</t>
    </r>
  </si>
  <si>
    <r>
      <rPr>
        <sz val="10"/>
        <color rgb="FFFF0000"/>
        <rFont val="Arial"/>
        <family val="2"/>
      </rPr>
      <t>Reelaboración del PEI e implementación de nuevo modelo pedagógico</t>
    </r>
    <r>
      <rPr>
        <sz val="10"/>
        <rFont val="Arial"/>
        <family val="2"/>
      </rPr>
      <t xml:space="preserve">
</t>
    </r>
    <r>
      <rPr>
        <sz val="10"/>
        <color rgb="FF0000CC"/>
        <rFont val="Arial"/>
        <family val="2"/>
      </rPr>
      <t>Documento PEI Actualizado
Nuevo Modelo Pedagógico implementado</t>
    </r>
  </si>
  <si>
    <t>Actualización del software para asignación de puntaje</t>
  </si>
  <si>
    <t>Divulgación del proceso de Asignación de Puntaje</t>
  </si>
  <si>
    <t>Oficina Asignación de Puntaje</t>
  </si>
  <si>
    <t>Inclusión de nuevos productos académicos para la categorización docente</t>
  </si>
  <si>
    <r>
      <t xml:space="preserve">Vincular procesos de apoyo virtual a los procesos de formación a todos los estudiantes de primer semestre a partir del periodo 2-2014 </t>
    </r>
    <r>
      <rPr>
        <sz val="10"/>
        <color rgb="FFFF0000"/>
        <rFont val="Arial"/>
        <family val="2"/>
      </rPr>
      <t>???</t>
    </r>
  </si>
  <si>
    <r>
      <t xml:space="preserve">Conformar </t>
    </r>
    <r>
      <rPr>
        <sz val="10"/>
        <color rgb="FFFF0000"/>
        <rFont val="Arial"/>
        <family val="2"/>
      </rPr>
      <t>cuantos?</t>
    </r>
    <r>
      <rPr>
        <sz val="10"/>
        <rFont val="Arial"/>
        <family val="2"/>
      </rPr>
      <t xml:space="preserve"> equipos representativos en nuevas disciplinas deportivas</t>
    </r>
  </si>
  <si>
    <r>
      <t xml:space="preserve">Desarrollar </t>
    </r>
    <r>
      <rPr>
        <sz val="10"/>
        <color rgb="FFFF0000"/>
        <rFont val="Arial"/>
        <family val="2"/>
      </rPr>
      <t>cuantas?</t>
    </r>
    <r>
      <rPr>
        <sz val="10"/>
        <rFont val="Arial"/>
        <family val="2"/>
      </rPr>
      <t xml:space="preserve"> actividades de bienestar en el marco de la conmemoración de los 45 años de la UNIAJC</t>
    </r>
  </si>
  <si>
    <r>
      <t xml:space="preserve">Desarrollar </t>
    </r>
    <r>
      <rPr>
        <sz val="10"/>
        <color rgb="FFFF0000"/>
        <rFont val="Arial"/>
        <family val="2"/>
      </rPr>
      <t>cuantas?</t>
    </r>
    <r>
      <rPr>
        <sz val="10"/>
        <rFont val="Arial"/>
        <family val="2"/>
      </rPr>
      <t xml:space="preserve"> actividades de proyección social en el marco de la conmemoración de los 45 años de la UNIAJC</t>
    </r>
  </si>
  <si>
    <r>
      <t xml:space="preserve">Desarrollar </t>
    </r>
    <r>
      <rPr>
        <sz val="10"/>
        <color rgb="FFFF0000"/>
        <rFont val="Arial"/>
        <family val="2"/>
      </rPr>
      <t>(Diseño y ejecución?)</t>
    </r>
    <r>
      <rPr>
        <sz val="10"/>
        <rFont val="Arial"/>
        <family val="2"/>
      </rPr>
      <t xml:space="preserve"> Programa de Capacitación Administrativa en Temáticas de Desarrollo Organizacional</t>
    </r>
  </si>
  <si>
    <r>
      <t xml:space="preserve">Adquisición y renovación de equipos de cómputo y de comunicación para la academia y la administración </t>
    </r>
    <r>
      <rPr>
        <sz val="10"/>
        <color rgb="FFFF0000"/>
        <rFont val="Arial"/>
        <family val="2"/>
      </rPr>
      <t>(CREE - NO porque ya tiene recursos asignados o aclarar que éstos se aumentarán con CREE)</t>
    </r>
  </si>
  <si>
    <r>
      <t xml:space="preserve">Adquisición de Equipamiento de laboratorio </t>
    </r>
    <r>
      <rPr>
        <sz val="10"/>
        <color rgb="FFFF0000"/>
        <rFont val="Arial"/>
        <family val="2"/>
      </rPr>
      <t>(cuantos y cuales?)</t>
    </r>
    <r>
      <rPr>
        <sz val="10"/>
        <rFont val="Arial"/>
        <family val="2"/>
      </rPr>
      <t xml:space="preserve"> para la docencia y la investigación (CREE)</t>
    </r>
  </si>
  <si>
    <r>
      <rPr>
        <sz val="10"/>
        <color rgb="FF0000CC"/>
        <rFont val="Arial"/>
        <family val="2"/>
      </rPr>
      <t xml:space="preserve">Documento del </t>
    </r>
    <r>
      <rPr>
        <sz val="10"/>
        <rFont val="Arial"/>
        <family val="2"/>
      </rPr>
      <t>Proyecto de Desarrollo de Infraestructura Física en Sede Sur</t>
    </r>
  </si>
  <si>
    <r>
      <t>Mejoramiento de Infraestructura física en todas las sedes (CREE)</t>
    </r>
    <r>
      <rPr>
        <sz val="10"/>
        <color rgb="FFFF0000"/>
        <rFont val="Arial"/>
        <family val="2"/>
      </rPr>
      <t xml:space="preserve"> ¿Cómo se medirá? ¿en $Ejecutado / $Presupuestado?, en satisfacción con las obras?, en Actividades ejecutadas / Actividades presupuestadas? y en nuevos espacios para la academia y la administración?...</t>
    </r>
  </si>
  <si>
    <r>
      <t xml:space="preserve">Adquisición de </t>
    </r>
    <r>
      <rPr>
        <sz val="10"/>
        <color rgb="FFFF0000"/>
        <rFont val="Arial"/>
        <family val="2"/>
      </rPr>
      <t>Cuanto? Por programa o Unidad Académica?</t>
    </r>
    <r>
      <rPr>
        <sz val="10"/>
        <rFont val="Arial"/>
        <family val="2"/>
      </rPr>
      <t xml:space="preserve"> Material Bibliográfico para la docencia y la investigación (CREE)</t>
    </r>
  </si>
  <si>
    <r>
      <t xml:space="preserve">Revisión de estatuto general
</t>
    </r>
    <r>
      <rPr>
        <sz val="10"/>
        <color rgb="FF0000CC"/>
        <rFont val="Arial"/>
        <family val="2"/>
      </rPr>
      <t>Estatuto General Actualizado</t>
    </r>
  </si>
  <si>
    <r>
      <t xml:space="preserve">Elaboración </t>
    </r>
    <r>
      <rPr>
        <sz val="10"/>
        <color rgb="FF0000CC"/>
        <rFont val="Arial"/>
        <family val="2"/>
      </rPr>
      <t>¿Aprobación?</t>
    </r>
    <r>
      <rPr>
        <sz val="10"/>
        <rFont val="Arial"/>
        <family val="2"/>
      </rPr>
      <t xml:space="preserve"> y Ejecución del Plan de Gestión Ambiental</t>
    </r>
  </si>
  <si>
    <r>
      <t>2 Programas de Pregrado</t>
    </r>
    <r>
      <rPr>
        <sz val="10"/>
        <color rgb="FFFF0000"/>
        <rFont val="Arial"/>
        <family val="2"/>
      </rPr>
      <t xml:space="preserve"> </t>
    </r>
    <r>
      <rPr>
        <sz val="10"/>
        <color rgb="FF0000CC"/>
        <rFont val="Arial"/>
        <family val="2"/>
      </rPr>
      <t>(nuevos?)</t>
    </r>
  </si>
  <si>
    <r>
      <t xml:space="preserve">3 Programas de Postgrado </t>
    </r>
    <r>
      <rPr>
        <sz val="10"/>
        <color rgb="FF0000CC"/>
        <rFont val="Arial"/>
        <family val="2"/>
      </rPr>
      <t>(nuevos?)</t>
    </r>
  </si>
  <si>
    <t>Alianzas y convenios para ampliar y consolidar la oferta académica</t>
  </si>
  <si>
    <t>META ACUMUL.</t>
  </si>
  <si>
    <t>CUMPLIMIENTO</t>
  </si>
  <si>
    <t>INCUMPLIMIENTO</t>
  </si>
  <si>
    <t>Causas</t>
  </si>
  <si>
    <t>Tareas Incumplidas</t>
  </si>
  <si>
    <t>SEGUIMIENTO A RESULTADOS (SEPTIEMBRE 30 de 2015)</t>
  </si>
  <si>
    <t>INDICADORES DE GESTIÓN</t>
  </si>
  <si>
    <t>Tipo de Indicador</t>
  </si>
  <si>
    <t>Descripción</t>
  </si>
  <si>
    <t>Nombre</t>
  </si>
  <si>
    <t>Resultado</t>
  </si>
  <si>
    <t>Análisis de Resultado</t>
  </si>
  <si>
    <t>Acciones Correctivas</t>
  </si>
  <si>
    <t>Resultados Año 2015</t>
  </si>
  <si>
    <t>Eficacia</t>
  </si>
  <si>
    <t>Ingresos por Educación Continua</t>
  </si>
  <si>
    <t>No Aplica</t>
  </si>
  <si>
    <t>Servicios de Consultoría ejecutados</t>
  </si>
  <si>
    <t>Se diseñaron y ejecutaron 5 capacitaciones en 3 empresas cumpliendo con la meta propuesta</t>
  </si>
  <si>
    <t>Se diseñaron y ejecutaron 4 cursos en 2 empresas (3 en Tecnoquímicas y 1 en PGI)</t>
  </si>
  <si>
    <t>Eficiencia</t>
  </si>
  <si>
    <t>Programas Académicos en proceso de Autoevaluación para Acreditación del total de programas aptos para ser acreditados</t>
  </si>
  <si>
    <t>Programas Académicos en proceso de Autoevaluación para Acreditación</t>
  </si>
  <si>
    <t>Se adelantó el proceso de Autoevaluación con 3 de los 7 programas académicos aptos para ser acreditados</t>
  </si>
  <si>
    <t xml:space="preserve">Se usó como denominador 12 que son el total de programas académicos que a 2019 estarán aptos para ser acreditados </t>
  </si>
  <si>
    <t>Se adelantó la elaboración e implementación de los planes de mejoramiento de  3 de los 7 programas académicos aptos para ser acreditados</t>
  </si>
  <si>
    <t>Cantidad procesos radicados en el SACES (Nuevos, Renovaciones, Modificaciones y Ampliaciones)</t>
  </si>
  <si>
    <t>Procesos radicados en SACES</t>
  </si>
  <si>
    <t xml:space="preserve">Se superó la meta. Se planificaron 11 actividades y se alcanzaron 16 </t>
  </si>
  <si>
    <t>Se planificaron 10 actividades y se radicaron 11 que fueron otorgadas</t>
  </si>
  <si>
    <t>Cantidad de actividades de virtualización</t>
  </si>
  <si>
    <t>Actividades de virtualización</t>
  </si>
  <si>
    <t>Se alcazó la meta planeada</t>
  </si>
  <si>
    <t>Cantidad de Planos de propuestas de infraestructura física</t>
  </si>
  <si>
    <t>Diseño de Infraestructura Física</t>
  </si>
  <si>
    <t>Se diseñaron 4 edificaciones, según lo planificado teniendo en cuenta que no se contó con Jefe de Infraestructura Física durante 8 meses</t>
  </si>
  <si>
    <t>Se diseñó Estación III. Casa Parque. ORI. Casa Docentes. UNIAJC Virtual. Mercadeo. Bienestar Universitario</t>
  </si>
  <si>
    <t>Efectividad</t>
  </si>
  <si>
    <t>Proyectos de Infraestructura física terminados en la vigencia</t>
  </si>
  <si>
    <t>Proyectos de Infraestructura física</t>
  </si>
  <si>
    <t>Se concluyeron las adecuaciones de 5 salones en sede sur y la cafetería del primer piso sede principal. Esta última adecuación se inició en el año 2012</t>
  </si>
  <si>
    <t>Conlcuir la instalación de aires acondicionados en su segunda fase.</t>
  </si>
  <si>
    <t>Proyectos de Tecnología Realizados</t>
  </si>
  <si>
    <t>La UNIAJC recibió recursos del CREE para el desarrollo de proyectos de infraestructura pero 4 proyectos se suspenden porque no se alcanza el tiempo de ejecución y la nacionalización de equipos</t>
  </si>
  <si>
    <t>Planeación de proyectos con más tiempo</t>
  </si>
  <si>
    <t>Se ejecutaron 15 de los 16 proyectos planeados en DTIC</t>
  </si>
  <si>
    <t>Adelantar los procesos contractuales necesarios para la adquisición de los equípos de cómputo.</t>
  </si>
  <si>
    <t>Promedio de la productividad anual de Grupos de investigación</t>
  </si>
  <si>
    <t>Productividad Grupos de Investigación</t>
  </si>
  <si>
    <t>La tendencia en el 2013 se vio afectada por la baja productividad del grupo INTELIGO que ha tomado la decisión de suspender actividades y unir 
esfuerzos con el Grupo GICAT. Como aspecto positivo mencionamos la creación y aval de un Grupo nuevo en el 2013 denominado GIP para investigación en Pedagogía</t>
  </si>
  <si>
    <t>Continuar con el programa de formación de profesores a niveles de maestría y doctorado para aumentar la capacidad investigativa</t>
  </si>
  <si>
    <t>En el 2014 se logró la categorización en D de tres Grupos y el reconocimiento de uno por Colciencias. Se dio el aval institucional a dos Grupos nuevos.</t>
  </si>
  <si>
    <t>Continuar con el programa de formación de profesores a niveles de maestría y doctorado en otras áreas para aumentar la capacidad investigativa.</t>
  </si>
  <si>
    <t>Mide la actividad de la investigación por Unidad Académica</t>
  </si>
  <si>
    <t xml:space="preserve">Agendas de Investigación </t>
  </si>
  <si>
    <t>Sólo dos unidades académicas han presentado agenda y están trabajando en ella</t>
  </si>
  <si>
    <t>Convocar a los Consejos de Facultad de las Unidades faltantes para adelantar este proceso</t>
  </si>
  <si>
    <t>Tres Unidades Académicas lograron trabajar en la agenda de investigación.</t>
  </si>
  <si>
    <t>Convocar a los Consejos de Facultad de las Unidades Académicas faltantes para adelantar este proceso</t>
  </si>
  <si>
    <t>15 de los 78 docentes de Planta, alcazaron su título de maestria</t>
  </si>
  <si>
    <t>80 de los 100 docentes de Planta tienen título de maestria</t>
  </si>
  <si>
    <t>Actividades de emprendimiento ejecutadas de las Planeadas</t>
  </si>
  <si>
    <t>Actividades de emprendimiento ejecutadas</t>
  </si>
  <si>
    <t>Se realizaron 6 de las 9 actividades de emprendimiento programadas</t>
  </si>
  <si>
    <t>Realizar en 2014 las actividades pendientes</t>
  </si>
  <si>
    <t>Se realizaron 6 de las 7 actividades de emprendimiento programadas</t>
  </si>
  <si>
    <t>Proyectos de Cooperación Aprobados</t>
  </si>
  <si>
    <t>Se logró captar recursos externos para el desarrollo institucional y la proyección social</t>
  </si>
  <si>
    <t>Mayor participación de otras dependencias en la formulación de proyectos/iniciativas de cooperación</t>
  </si>
  <si>
    <t>MINTRABAJO: Convocatoria Para Conformar El Banco De Instituciones Oferentes “Fondo Para El Fomento De Formación Para El Trabajo
MINEDUCACIÓN: Estrategia Nacional de Recursos Educativos Digitales Abiertos (REDA)
MINEDUCACIÓN: Convocatoria para conformar un banco de elegibles que apoye estrategias de ampliación y fortalecimiento de la regionalización y flexibilidad de la oferta de la educación superior 2014</t>
  </si>
  <si>
    <t>Estudiantes y Funcionarios movilizados internacionalmente</t>
  </si>
  <si>
    <t>Se inició molvilización internacional estudiantil pese a que estaba previsto hacerlo en el mediano plazo</t>
  </si>
  <si>
    <t>Vincular a la Oficina de Relaciones internistitucionales en los procesos de movilización</t>
  </si>
  <si>
    <t>Más de 104 estudiantes en 8 cursos de educación continua.
32 docentes en formación posgradual internacional</t>
  </si>
  <si>
    <t xml:space="preserve">Convenios de cooperación suscritos tanto nacionales como internacionales </t>
  </si>
  <si>
    <t xml:space="preserve">Convenios de cooperación suscritos </t>
  </si>
  <si>
    <t>Alianza T&amp;T, Alianza CERES, Municipios de Villarica, Yumbo, Guachené, Jamundí, y 2 convenios con el MEN</t>
  </si>
  <si>
    <t>Municipio de Puerto Tejada. Universidad de Guayaquil. Universidad de Matanzas. Corporación Técnica de Estudios Especializados de Caribe – CODETEC. Colegio Mayor del Cauca. Club UNESCO para la protección del patrimonio inmaterial de las civilizaciones antiguas. Regionalización (con UNIVALLE)</t>
  </si>
  <si>
    <t>Estudiantes matriculados en el Centro de Idiomas del total de estudiantes de UNIAJC</t>
  </si>
  <si>
    <t>Cobertura del Centro de Idiomas a Estudiantes</t>
  </si>
  <si>
    <t>Se Matricularon 4270 estudiantes en el Centro de Idiomas, de los 6971 con que contó en promedio al UNIAJC en 2014</t>
  </si>
  <si>
    <t>Docentes y Funcionarios matriculados en el Centro de Idiomas del total de Docentes y Funcionarios de UNIAJC</t>
  </si>
  <si>
    <t>Cobertura del Centro de Idiomas a Docentes y Funcionarios</t>
  </si>
  <si>
    <t>72 Docentes y Funcionarios (de 277 en promedio del año2014), se certificaron en diferentes niveles de ingles</t>
  </si>
  <si>
    <t>Promover los niveles de inglés con todos los docentes y funcionarios y sensibilizarlos sobre la importancia de este programa de formación  en la UNIAJC.  Hacer un Plan de Acompañamiento para los 21 funcionarios pendientes por cumplir académicamente con los niveles cursados</t>
  </si>
  <si>
    <t>Con el grupo de investigación de DTICS se está en el diseño de la minería de datos para consolidar proyectos que generen indicadores en tiempo real.</t>
  </si>
  <si>
    <t>No conformidades Mayores y Menores detectadas en auditoria externa de ICONTEC</t>
  </si>
  <si>
    <t>No conformidades detectadas en auditoria externa de ICONTEC</t>
  </si>
  <si>
    <t>Uniajc no fue auditada por ICONTEC en el año 2013</t>
  </si>
  <si>
    <t>Las 8 NC fueron menores, pero evidencian que el control externo es importante para el mejoramiento (hizo falta la auditorian externa en el año 2013). Se repitieron NC en 4 numerales. Se implementó el Plan de Acción acordado por ICONTEC pero hacen falta acciones de fondo en el mejoramiento de la "Cultura Organizacional".</t>
  </si>
  <si>
    <t xml:space="preserve"> Propiciar que la Estrategia de Desarrollo Organizacional de los frutos esperados en el mejoramiento de la "Cultura Organizacional"</t>
  </si>
  <si>
    <t>Índice de Cumplimiento del Programa de Capacitación de Personal</t>
  </si>
  <si>
    <t>Ejecución de Capacitaciones</t>
  </si>
  <si>
    <t>Se realizaron 61 de las 64 capacitaciones planeadas en el año, varias de ellas como resultado de la evaluación de desempeño.</t>
  </si>
  <si>
    <t>Diseñar una herramienta para priorizar las necesidades de capacitación, según las evaluaciones de desempeño.</t>
  </si>
  <si>
    <t>Se ejecutaron los cronogramas semestrales de capacitación y en la mitad del año se incluye las actividades de Desarrollo Organizacional.</t>
  </si>
  <si>
    <t>Se abrió un indicador nuevo para medir la eficiencia de las capacitaciones</t>
  </si>
  <si>
    <t>Promedio general de la evaluacion de desempeño de cada funcionario</t>
  </si>
  <si>
    <t>Desempeño de los funcionarios de Planta administrativa</t>
  </si>
  <si>
    <t>En promedio los funcionarios de Planta administrativa fueron calificados por sus jefes con un desempeño del 90%</t>
  </si>
  <si>
    <t>Procurar la entrega oportuna de las evaluaciones por parte de los jefes de las dependencias</t>
  </si>
  <si>
    <t>En promedio los funcionarios de planta administrativa fueron calificados por sus jefes con un desempeño del 92%</t>
  </si>
  <si>
    <t>En el último período se  mejoró tanto como en el desempeño como en la entrega sin embargo falta más la entrega oportuna de algunas oficinas.</t>
  </si>
  <si>
    <t>Actividades de Bienestar Universitario Ejecutadas de las Programadas</t>
  </si>
  <si>
    <t>Actividades de Bienestar Universitario</t>
  </si>
  <si>
    <t>Se logró realizar 70 de las 80 actividades planeadas, quedando pendiente lso torneos internos de futbol sala</t>
  </si>
  <si>
    <t>Programar y ejecutar los torneos desde el inicio de clase, convocando, seleccionando y entrenando al personal que conforma los equipos</t>
  </si>
  <si>
    <t>Se logró ejecutar el 95% del desarrollo de actividades planeadas, incrementando notablemente la participación de la comunidad en general a las actividades de Bienestar.</t>
  </si>
  <si>
    <t>Fortalecer en conjunto con las facultades el Programa de Prácticas empresariales para responder un mayor número de solicitudes de estudiantes por parte de las empresas.</t>
  </si>
  <si>
    <t>Resultados Año 2014</t>
  </si>
  <si>
    <t>Resultados Año 2013</t>
  </si>
  <si>
    <t>80 Docentes y Funcionarios se certificaron en diferentes niveles de ingles</t>
  </si>
  <si>
    <t xml:space="preserve">SEGUIMIENTO AL PLAN DE ACCIÓN </t>
  </si>
  <si>
    <t>Año 2015</t>
  </si>
  <si>
    <t>Ampliación y sostenibilidad de la oferta de pregrado y posgrado</t>
  </si>
  <si>
    <t>Fortalecimiento de relaciones con empresas</t>
  </si>
  <si>
    <t>Dirección de Proyección Social</t>
  </si>
  <si>
    <t>Laboratorios</t>
  </si>
  <si>
    <t>- Se entregaron las Oficinas de la ORI y se inició el proyecto de Casa Docentes.
- Se intervinieron las Oficinas de Mercadeo y de UNIAJC Virtual.
- Acondicionamiento de Salones en Casa Parque.
- Se cambió el piso del Ágora en la Sede Norte (principal).
- Se instalaron aires acondicionados a las salas de sistemas del bloque principal.
- T: Se implementan los radio-enlaces (Internet y Telefonía IP) necesarios para la puesta en funcionamiento de los espacios físicos entregados por Infraestructura.</t>
  </si>
  <si>
    <t>Proyectos de Tecnología Realizados del total de Proyectos de Tecnología Planeados</t>
  </si>
  <si>
    <t>Vicerrectoría Académica</t>
  </si>
  <si>
    <t>Fortalecer la relación e interacción con el sector productivo, mediante diversas actividades y proyectos de interés.</t>
  </si>
  <si>
    <t>Servir de apoyo a la docencia e investigación.</t>
  </si>
  <si>
    <t>Revisar la estructura académico – administrativa para alinearla con la misión y los objetivos estratégicos estableciendo formas organizativas y políticas acordes al plan estratégico, así como promover el empoderamiento y autonomía en decisiones de los cargos académico–administrativos.</t>
  </si>
  <si>
    <t>El tiempo de los proyectos de Actualización y Modificación de los entornos virtuales no es acorde a los tiempos de la vigencia fiscal de presupuesto</t>
  </si>
  <si>
    <t>El levantamiento de necesidades terminó finalizando el primer semestre y el proyecto alcanza los 12 meses</t>
  </si>
  <si>
    <t>Ajustar la fecha de planeación sobre las vigtencias fiscales del presupuesto</t>
  </si>
  <si>
    <t>Se aprobaron y registraron 17 proyectos de doctorado y 1 de Maestría. Realización del Seminario de Investigación en Propiedad Industrial. Realización del III Encuentro de Semilleros de Investigación.</t>
  </si>
  <si>
    <t>Ninguna</t>
  </si>
  <si>
    <t>No aplica</t>
  </si>
  <si>
    <t>Para el Proceso de Investigación se actualizaron y modificaron formatos de Gestión de proyectos,  y Apoyo a la Investigación.</t>
  </si>
  <si>
    <t xml:space="preserve">Actualizar el Estatuto de Investigaciones. </t>
  </si>
  <si>
    <t>Falta de tiempo</t>
  </si>
  <si>
    <t>Incluir en el Plan de Trabajo del Comité de Investigaciones.</t>
  </si>
  <si>
    <t xml:space="preserve">Participación activa y apoyo institucional a los programas de doctorado con Cuba y Costa Rica. </t>
  </si>
  <si>
    <t>Se realizó el III Encuentro Interno de Semilleros con participación de Unicatólica, Uniautónoma, Universidad Cooperativa y Academia de Dibujo profesional. La Uniajc participó en el Encuentro Detal de Semilleros de Investigación de ACIET.</t>
  </si>
  <si>
    <t>Las 4 Facultades avanzaron en las agendas de investigación definiendo lineas de investigación en linea con el Plan de Desarrollo y trabajo de los Grupos de investigación</t>
  </si>
  <si>
    <t>Elaborar y aprobar en los Consejos de Facultad la agenda de investigación anual.
Establecer agenda en el Dpto de Ciencias Básicas.</t>
  </si>
  <si>
    <t>Festival de la canción, dia de los niños, mi campus civico</t>
  </si>
  <si>
    <t>Clasificación a juegos nacionales aciet, participación universitaria en eventos deportivos y realización de torneos en la uniajc de futbol sala y tenis de mesa</t>
  </si>
  <si>
    <t>Aquisición de partes</t>
  </si>
  <si>
    <t>Presupuesto solo se aprobara a finales de octubre</t>
  </si>
  <si>
    <t>Se realizara la radicación del estudio previo a finales de octubre</t>
  </si>
  <si>
    <t>Sistemas academico Academusoft y financiero Gestasoft en linea y en operación continua en la vigencia.</t>
  </si>
  <si>
    <t>Para cubrir las necesidades de personal en la Oficina Jurídica, se realizaron contrataciones por Prestación de Servicios.</t>
  </si>
  <si>
    <t>No se ejecutó todo el rubro planeado.</t>
  </si>
  <si>
    <t>El  analisis del mercado evidenció que la recarga costaba en promedio $2.000.000, pero en el proceso contractual se presentó un oferente por menor valor que cumplió con las condiciones especificas de la contratacion. La compra de equipos contra incendio, implicaba un costo más alto, por lo tanto se autorizó por otro rubro presupuestal.</t>
  </si>
  <si>
    <t>Planear las necesidades de forma más ajustada  a las necesidades institucionales.</t>
  </si>
  <si>
    <t>No se alcanzó a ejecutar todo lo planeado inicialmente.</t>
  </si>
  <si>
    <t>La mayor parte del tiempo se utilizó en la construcción del Plan Ambiental con base en el cual se ejecuta y por tanto se contrata.
Los impresos se redujeron haciendo la campaña principalmente digital, para proteger el medio ambiente y reduciendo costos.</t>
  </si>
  <si>
    <t>Ejecutar en 2016 las acciones establecidas en el Plan Ambiental.</t>
  </si>
  <si>
    <t>Esquema básico Plan Maestro</t>
  </si>
  <si>
    <t>. Maqueta
. 3D</t>
  </si>
  <si>
    <t>El alcance del Esquema Básico no contemplaba ese nivel y no se hizo adición al contrato para poder ejecutarlo</t>
  </si>
  <si>
    <t>Arquitecto que apoya la gestión de Infraestructura Física para desarrollar un Ante Proyecto de una primera propuesta</t>
  </si>
  <si>
    <t>Registros Calificados obtenidios: TP en registro y Control de Procesos productivos, TP en Mantenimiento y configuración de redes de comunicación, TP en Mantenimiento electronico industrial; Especialización Tecnológica en eficiencia energetica en sistemas electromecanicos; especialización tecnologica en programación para dispositivos moviles. Renovación de Administración de Empresas.   Subidos al Saces y en espera de aprobación: Renovación de Tecnología en producción industrial para Guachené, Florida y Cali; Técnico profesional y registro y control de procesos productivos para Florida, Ingenieria Industrial Cali; Licenciatura en Ciencias del Deporte y la educación fisica; Licenciatura en pedagogía infantil para Tumaco; Salud Ocupacional para Guachené; Maestría en Educación y Diversidad;  Maestría en Educación Infantil; Especialización en Ergonomía; TP en Procesos empresariales para Florida; TP en Logistica empresarial para Guachené;  Especialización en Gerencia de Negocios; Elaboración de Documento de Registro calificado para los programas (60%): Comunicación Social, Psicología; Tecnología en Arqueología.</t>
  </si>
  <si>
    <t xml:space="preserve">6 Curso - Taller Escuela de Pedagogía </t>
  </si>
  <si>
    <t>Prioridad en el desarrollo y logros de otras actividades.</t>
  </si>
  <si>
    <t>Reprogramar actividades en el año 2016.</t>
  </si>
  <si>
    <t>Se formularon y desarrollaron 3 acciones de formación producción en 2 empresas y otro en 1 Institución Educativa.
Gestión de alianzas y convenios para el desarrollo de 4 cursos a la medida.
 Diseño y desarrollo de 4 cursos a la medida en 3 plantas de producción de 1 empresa.
Diseño y desarrollo de  1 diagnóstico de necesidades de capacitación a la medida en 1 empresa.
Avances en la elaboración de la metodología de presentación de los productos de EC&amp;C, actualizada al 2015.</t>
  </si>
  <si>
    <t>Emprendimiento en la actualización de 3 equipos didácticos de base tecnológica para la educación para el trabajo y el desarrollo humano.
Se formularon y desarrollaron 3 acciones de formación producción en 2 empresas y otro en 1 Institución Educativa.
Construcción de referentes para la proyección y articulación del emprendimiento con actividades de proyección social.
Desarrollo de plan de Liderazgo y Emprendimiento con el propósito de hacer más visible el emprendimiento en la UNIAJC.
Documento de Conceptualización del Liderazgo y el emprendimiento para la Uniajc.
Diseño y realización de (2) curso de Liderazgo y Emprendimiento durante el año 2015,
Conformación de 3 grupos (Estudiantes, egresados y funcionarios) que participen activamente del proceso de formación.</t>
  </si>
  <si>
    <t>Desarrolló de  4 acciones de socialización de la "metodología de diseño y desarrollo de cursos a la medida, por competencias, en empresas de salud".
Desarrollo de 4 actividades de socialización de las interrelaciones entre los aprendizajes significativo, autónomo y por competencias con los procesos misionales de la Uniajc; en las empresas de salud.
Se realizaron las actividades estipuladas para la celebración de los 45 años tales como: Detalles a periodistas d ela región, Ceremonia Solemne 45 años UNIAJC, cumpleaños de Radio UNIAJC y regreso a clase 1 y 2 semestre del 2015.</t>
  </si>
  <si>
    <t>Se gestionaron y desarrollaron 2 seminarios promocionales.
Se gestionó y desarrolló 1 encuentro de egresados.</t>
  </si>
  <si>
    <t>Desarrollar 1 encuentro  de egresados por unidad académica.</t>
  </si>
  <si>
    <t>Se diseñaron y desarrollaron 4 cursos a la medida en 3 plantas de 1 empresa.
Se diseño y desarrolló 1 plan de diagnóstico de necesidades de capacitación a la medida en 1 empresa.</t>
  </si>
  <si>
    <t>Incluir recaudo de otras Unidades Académicas</t>
  </si>
  <si>
    <t>Incorporar más, en las actividades de las Unidades Académicas, el emprendimiento fomentando el liderazgo.</t>
  </si>
  <si>
    <t>No se logró la meta del 25% de los funcionarios capacitados en un nivel de inglés, ya que se aplicó una prueba diagnóstica para seguimiento del proceso</t>
  </si>
  <si>
    <t>Abrir nuevos cupos para docentes y funcionarios, teniendo en cuenta los resultados de la prueba diagnóstica</t>
  </si>
  <si>
    <t>Se Matricularon 3924 estudiantes en el Centro de Idiomas, de los 7000 con que contó en promedio la UNIAJC en 2015</t>
  </si>
  <si>
    <t>Estudiantes de la facultad de ingeniería están en el desarrollo del aplicativo para terminar labores de ingeniería de software y generar indicadores en tiempo real disponibles para la alta dirección.</t>
  </si>
  <si>
    <t>EJECUCIÓN PRESUPUESTAL</t>
  </si>
  <si>
    <t>MONTO</t>
  </si>
  <si>
    <t>%</t>
  </si>
  <si>
    <t>METAS</t>
  </si>
  <si>
    <t>META ANUAL</t>
  </si>
  <si>
    <t>TOTAL</t>
  </si>
  <si>
    <t>Apoyo al desarrollo personal, académico y laboral de la comunidad estudiantil y egresados</t>
  </si>
  <si>
    <t>26 documentos radicados en SACES, 5 aprobados y 21 en Espera. Otros  3 en proceso de elaboración.</t>
  </si>
  <si>
    <t>Se adelantó la aplicación de instrumentos de autoevaluación en 9 programas. 
Se subieron documentos de condiciones inciales al CNA. Se elaboró plan de comunicaciones.</t>
  </si>
  <si>
    <t xml:space="preserve">20 Docentes con Formación Doctoral
26 Docentes con Formación Maestría
Documento con áreas estratégicas institucionales para estudios de posgrado </t>
  </si>
  <si>
    <t>Se realizaron las actividades estipuladas según lo planeado.</t>
  </si>
  <si>
    <t>Fortalecimiento y ampliación de la cultura</t>
  </si>
  <si>
    <t>Porcentaje de docentes de planta con título de maestria y/o doctorado en la UNIAJC</t>
  </si>
  <si>
    <t>Docentes de planta con Maestria y/o Doctorado</t>
  </si>
  <si>
    <t>40 de los 90 docentes de planta tienen título de maestria y/o doctorado.</t>
  </si>
  <si>
    <t>Ejecución de 1 convenio de  intervención social en las comunas TIO de Cali, entre la Uniajc y el Municipo de Cali-Secretaría de Desarrollo Territorial.
Ejecución de 1 convenio de articulación educativa entre la Uniajc y el Municipio de Cali- Secretaría de Educación.
Convenio para el desarrollo de competencias en TIC en las comunas TIO con el Municipo de Cali-Secretaría de Desarrollo Territorial.
Alianza T &amp; T Valle Educada y Productiva-creación de 5 programas de formación.
Alianza T &amp; T Sur del Valle y Norte del Cauca.
Convenio de cooperación con IES del Brasil Facultad de Amper Famper.
Alianza con la red de emprendimiento REUNE-Miembro Institucional.
Alianza con la red ACOFI-Miembro Institucional.
Alianza con la red REDIS-Mienbro Institucional.
Convenio con el Municipio de Padilla CERES Salto Afro.
Convenio Calcino-Cauca.
Convenio con el Municipio de Yumbo.
Convenio con la Aeronautica Civil.
Convenio con IE Simon Bolivar.Jamndí.
Convenio co empresa Kamati Ltda.
Convenio con empresa servicio de salud inmediato.
Convenio con empresa APPLICAR.
Convenio con empresa OL SOFTWARE SAS.
Convenio con la Fundación Valle del Lilí.</t>
  </si>
  <si>
    <t>- Aprobación y financiación del programa de formación de posgrado UNIAJC.
- Trabajar en consolidar los CvLac y GrupLac de los Grupos avalados para la próxima convocatoria.
- Incentivar la publicación de artículos en revistas indexadas.
- Asegurar el cumplimiento de los grupos en los informes para generar los respectivos cálculos.</t>
  </si>
  <si>
    <t>- En la convocatoria 2015 de clasificación de Grupos de Colciencias se logró la categorización en C del grupo GISAP y categoría D de los Grupos INTELIGO y ANUDAMIENTOS.
- La productividad de los Grupos mejoró en calidad y categoría.
- Faltaron 4 de los 7 grupos por enviar los informes para calcular el indicador.</t>
  </si>
  <si>
    <t>Ingresos generados por Educación Continua (en Millones)</t>
  </si>
  <si>
    <t>- Convenio de articulación educativa con el Municipio de Cali-Secretaría de Educación.
- Convenio para el desarrollo de competencias en TIC en las comunas TIO con el Municipo de Cali-Secretaría de Desarrollo Territorial.
- Alianza T &amp; T Valle Educada y Productiva-creación de 5 programas de formación.
- Alianza T &amp; T Sur del Valle y Norte del Cauca.
- Convenio de cooperación con IES del Brasil Facultad de Amper Famper.
- Alianza con la red de emprendimiento REUNE-Miembro Institucional.
- Alianza con la red ACOFI-Miembro Institucional.
- Alianza con la red REDIS-Mienbro Institucional.
- Convenio con el Municipio de Padilla CERES Salto Afro.
- Convenio Calcino-Cauca.
- Convenio con el Municipio de Yumbo.
- Convenio con la Aeronautica Civil.
- Convenio con IE Simon Bolivar.Jamndí.
- Convenio co empresa Kamati Ltda.
- Convenio con empresa servicio de salud inmediato.
- Convenio con empresa APPLICAR.
- Convenio con empresa OL SOFTWARE SAS.
- Convenio con la Fundación Valle del Lilí.</t>
  </si>
  <si>
    <t xml:space="preserve">Además de cumplirse todas las actividades de emprendimiento programadas (Ver evaluación desempeño PLE y "Tareas cumplidas - Comumna U de este documento"), se  realizó 1 encuentro de egresados, la creación del miercoles del egresado, 2 conferencias para egresados y promoción de la pertenencia e identidad institución.
</t>
  </si>
  <si>
    <t>44 estudiantes movilizados en cursos de profundización.
30 docentes movilizados par formación posgradual.</t>
  </si>
  <si>
    <t>Municipio de Padilla
Municipio de Caldono
Municipio de Yumbo
Universidad de Ampere
Red de Emprendimiento</t>
  </si>
  <si>
    <t>Se cumplieron de manera excelente todas las actvidades agendadas</t>
  </si>
  <si>
    <t>Mantener el rubro pero reducir el presupuesto a este subproyecto en 2016.</t>
  </si>
  <si>
    <t>1. Programas de Formación</t>
  </si>
  <si>
    <t>2. Desarrollo Profesoral</t>
  </si>
  <si>
    <t>3. Investigación</t>
  </si>
  <si>
    <t>4. Proyección Social</t>
  </si>
  <si>
    <t>5. Bienestar Universitario</t>
  </si>
  <si>
    <t>6. Gestión del Talento Humano</t>
  </si>
  <si>
    <t>7. Infraestructura, Equipamento y Medios Educativos</t>
  </si>
  <si>
    <t>8. Gestión Financiera</t>
  </si>
  <si>
    <t>9. Estructura Organizacional y de Gestión</t>
  </si>
  <si>
    <t>Cumplimento en las actividades de Biblioteca</t>
  </si>
  <si>
    <t>Este indicador se empezó a calcular a partir del año 2015</t>
  </si>
  <si>
    <t>De acuerdo a lo reportado en las "Tareas cumplidas / Logros Alcanzados", Vs. Los subproyectos planeados, se evidencia que en la Biblioteca se cumplieron todas las actividades planeadas para el año 2015.</t>
  </si>
  <si>
    <t>Las 3 NC fueron menores y se cerraron las 8 NC menores detectadas el año anterior. Se implementó el Plan de Acción acordado con ICONTEC pero no se alcanzaron todos los resultados esperados, por lo tanto se diseñaron y ejecutaron nuevas acciones.</t>
  </si>
  <si>
    <t>Incluir en las consideraciones para toda la actualización del SIGO en 2016, los "5. Hallazgos de la Autitoría", reportados en los informes finales de las auditorias externas 2015 y 2016 (Oportunidades de mejora y conformidad del sistema con los requisitos), así como otra información relevante que en ellos queda consignada.</t>
  </si>
  <si>
    <t>Se cumplió con lo planeado:
- Ajustes en diseños de: Estacion III y Mercadeo. 
- Nuevos diseños de: Tesoreria y entidades financieras en ágora sede norte y, Laboratotio quimica y Redes hidrosanitarias en sede sur. 
- En curso para finalizar en 2016: Bloque A de la sede sur.</t>
  </si>
  <si>
    <t>Se cumplío con lo planeado:
- Entregados los proyectos Casa docente y ORI. 
- Para terminar en 2016: Teatrino y Sistema de redes hidrosanitarias en sede sur, y Climatizacion de salas de sistemas 3° Piso y 10 salones en 2° piso del Bloque C en la sede norte.</t>
  </si>
  <si>
    <t xml:space="preserve">Mejorar la comunicación entre las Oficinas de Infraestructura física e Infraestructura tecnológica para </t>
  </si>
  <si>
    <t>Se ejecutaron 5 Proyectos Macro:
- Fortalecimiento de la infraestructura tecnológica (Equipos)
- Adecuación sistema de cableado estructurado en en Casa docente
- Diseño de 3 sistemas de información (Contratación docente, Cuentas de Cobro y Factura de venta)</t>
  </si>
  <si>
    <t>Se realizó capacitaciones sobre diferentes temáticas alcanzando una asistencia del 80%, se entregó certificación a 50 funcionarios administrativos y se tiene todo el proceso con observaciones y retroalimentaciones consolidadas</t>
  </si>
  <si>
    <t>Socializar con los jefes y docentes facilitadores el resultado del proceso formativo.</t>
  </si>
  <si>
    <t>Se realizó cronograma de actividades de bienestar y se otorgó a 80 funcionarios administrativos exenciones de matrícula.</t>
  </si>
  <si>
    <t xml:space="preserve">Se realizó capacitación de diferentes temáticas para llevar a cabo todo el programa de formación en habilidades socio laborales. </t>
  </si>
  <si>
    <t>Teníamos pendiente para el año revisar el proceso de Prácticas, toda vez que no se estaba cumpliendo la meta al 100% y nuestro compromiso al año 2014 consistió en acordar con la facultades la revisión de este procedimiento e integrarnos como equipo para fortalecer el proceso.
Efectivamente se conformó un comité integrado por un docente de cada facultad y un representante de Bienestar y se realizaron reuniones periódicas para identificar falencias y unir esfuerzos para mejores resultados. 
Así mismo se construyó un documento final que aún se sigue retroalimentando y evidencia el nuevo procedimiento que contiene cambios necesarios que han sido positivos.</t>
  </si>
  <si>
    <t>Se requiere una mayor dedicación de tiempo y un seguimiento por parte de Bienestar, con la participación de un profesional en psicología, esto debido a algunas dificultades observadas en los comportamientos de los estudiantes en práctica. Por lo cual se planeó para el año 2016 fortalecer el equipo de trabajo desde Psicología con la ayuda de un auxiliar.</t>
  </si>
  <si>
    <t>Dirección de Planeación (Calidad Institucional)</t>
  </si>
  <si>
    <t>Dirección de Planeación (Infraestructura Física)</t>
  </si>
  <si>
    <t>DP1. , DP2 .y DP4.</t>
  </si>
  <si>
    <t>DP5.  y DP3.</t>
  </si>
  <si>
    <t>Diseño de un ambiente virtual para el apoyo al desarrollo académico para la Especialización en Ergonomía; 130 Recursos digitales propios.
6 Cursos virtualizados para el programa de Tecnología en Gestión de redes de Telecomunicaciones, subidos en Moodle;  Se diseñaron en un 70% 8 cursos de la Especialización profesional en seguridad en redes y servicios telematicos; Se diseñaron en un 80% todos los cursos del programa Tecnico profesional en registro y control de procesos productivos; 10 cursos virtualizados de los programas de Licienciastura en Pedagogía Infantil, 10 cursos virtualizados de los programas deSalud Ocupacional; 5 cursos virtualizados en el programa Administración en Salud, 5 cursos virtualizados en el programa Licenciastura en Ciencias del Deporte; 2 cursos virtualizados FCE. 7 Cursos Virtualizados DCB. 2 cursos virtualizados (FCSH)</t>
  </si>
  <si>
    <t>- Participanción de 2 Docentes en ponencias ( 1 internacional y 1 nacional)
- 21 docentes en formación posgradual internacional.
- Doctorado en Ciencias Pedagógicas: formación posgradual de 17 profesores (2do año).
- 7 Docentes invitados para cursos cortos de la de la Universidad de Ciencias Pedagógicas Enrique Joé Varona
- 2 Docentes invitados para firma de convenio entre  la  FACULTAD AMPERE (Brasil) y la UNIAJC
- 3 Docentes invitados de Cuba, Guatemala y Austria  para  Ponencia Internacional en  la V version del TECNOTIC y al Congreso CITI 2015 .'- Desarrollo del 2do evento científico internacional "desde las ciencias hacia el desarrollo social"
- Desarrollo de cursos cortos orientados por docentes invitados de la Universidad de Ciencias Pedagógicas Enrique José Varona
- Asesoría metodológica a los grupos de investigación Anudamientos y GIP
- Cualificación del claustro profesoral para la pedagogización de la educación superior
- Documentación de las condiciones de calidad para programas académicos de posgrado en áreas de educación
- I Intercambio científico internacional de profesores de la formación del profesional en educación infantil.
'- Participanción de 2 estudiantes de la FCSH en la II Cumbre Mundial de Trabajo social
- Movilidad de 30 estudiantes de la FCE en curso de profundización "SEMINARIO-TALLER GESTIÓN DE NEGOCIOS INTERNACIONALES" en la  Universidad Catolica de Guayaquil - Ecuador .
- Movilidad de 12 estudiantes de la FCE en curso de profundización "HABILIDADES DIRECTIVAS Y TECNICAS DE NEGOCIACION "  en la Universidad de la Haban - Cuba
Convenios especificos entre las Facultades de Ingenieria con el Institucion Universitaria (ITM);  Convenio Marco UNIAJC -  Politecnico Gran Colombiano Jaime Izasa Cadavid; Marco UNIAJC - Institucion Universitaria Tecnologico de Antioquia;  10 convenios con nuevas empresas del Sector Industrial (FI); Convenio Marco UNIAJC - Universidad de Matanzas (Cuba); 9 Convenios con empresas e instituciones del Sector Salud y Educación (FEDV); ASCOLFA Capitulo Suroccidente; Mesa de Suroccidente en NIIF; Gestión con la Asociación Colombiana de Contaduria Publica; Convenio Marco UNIAJC-FAMPER; Actualización del Convenio Marco UNIAJC - UTP; 14 convenios con organizaciones del sector social, empresarial y educativo (FCSH).  Gestión para firma de convenio marco UNIAJC- Universidad de Costa Rica.
El 18 de diciembre se graduaron 120 estudiantes subsidiados por el convenio con la Secretaría de Educación Municipal y 13 estudiantes independientes.</t>
  </si>
  <si>
    <t>PF3. y DP6.</t>
  </si>
  <si>
    <t xml:space="preserve">Documento de Condiciones inciales de los programas Tecnologia en Sistemas de Información, Tecnología en Contabilidad Sistematizada, Tecnología en Gestión Empresarial y Tecnologia en Electronica con un avance de 50%.
Aplicación de encuestas de Autoevaluación (FI, FCE);  Se ajusto el modelo de autoevaluación para programas a distancia, Se elaboraron las encuestas. Aplicación de instrumentos de autoevaluación (FCSH); 
70% en documento diagnostico de los programas Salud Ocupacional y Licenciatura en Pedagogía Infantil.
Elaboración de plan de comunicación
Elaboración de planes de mejoramiento, pendiente aprobación. </t>
  </si>
  <si>
    <t>PF1.</t>
  </si>
  <si>
    <t>PF2.</t>
  </si>
  <si>
    <t>PF4.</t>
  </si>
  <si>
    <t>I1. e I3.</t>
  </si>
  <si>
    <t>I2.</t>
  </si>
  <si>
    <t>I4. e I5.</t>
  </si>
  <si>
    <t>I6. e I7.</t>
  </si>
  <si>
    <t>GF1. PS1. PS4. OG7. PF6.</t>
  </si>
  <si>
    <t>Dirección de Proyección Social y
Unidades Académicas.
Oficina de Comunicaciones
Centro de Idiomas
Vicererectoría Académica y
Vicerrectoría Administrativa</t>
  </si>
  <si>
    <t>Desarrollo de consultoría aplicada en la definición de refrentes para el diseño de 4 cursos a la medida en 3 plantas de producción de 1 empresa.
Desarrollo de consultoría aplicada en la definición de refrentes para el diseño de 1 plan de diagnóstico de necesidades de capacitación a la medida en 1 empresa.
Avances en la elaboración de la metodología de presentación de los productos de EC&amp;C, actualizada al 2015.
Se realizó una prueba diagnóstica mediante la plataforma moodle de la UNIAJC con el fin de determinar los niveles de inglés para luego darle continuidad a las capacitaciones de los funcionarios
Se ha logrado hasta el momento el 93% de la meta que es 4200 estudiantes de los diferentes programas académicos matriculados en los niveles de inglés, es decir, se han matriculado hasta el momento 3924 de 4200 proyectados.
Se realizaron las actividades estipuladas para la celebración de los 45 años tales como: Detalles a periodistas de la región, Ceremonia Solemne 45 años UNIAJC, cumpleaños de Radio UNIAJC y regreso a clase 1 y 2 semestre del 2015.
Contrato de campaña de posicionamiento
Eventos de endomarketing trabajo institucional.
1.850 libros, 2.000 ejemplares de revistas, 1.200 boletines.
Ejecución asistencia a ferias y eventos
Se cumplió con la publicidad realizada.
Comercial emitido.
Contrato ejecutado con  todo el material litográfico, digital de la Uniajc. 
Gestión de alianzas y convenios para el desarrollo de 4 cursos a la medida.
 Diseño y desarrollo de 4 cursos a la medida en 3 plantas de producción de 1 empresa.
Diseño y desarrollo de  1 diagnóstico de necesidades de capacitación a la medida en 1 empresa.
Avances en el diseño de  3 nuevos programas de formación técnica laboral.
Actualización de los diseños de 3 programas tecnicos laborales.
Estructuración de la oferta permanente de 3 cursos complementarios.
Formulación y desarrollo de  1 proyecto de intervención social en las comunas TIO de Cali.
Gestión y desarrollo de actividades de concertación para el desarrollo de 4  cursos a la medida.
Compra de equipo, herramienta y materiles para 4 programas de formación.
Promoción del programa Empresa-Universidad-Empresa para cursos a la medida en las empresas y documentación de practicas convenios Sena.</t>
  </si>
  <si>
    <t>Elaborar y socializar la versión 1 del estudio de caracterización de la oferta y la demanda de los servicios tecnológicos, en Cali; actualizada al 2015.
Virtualizar 2 Módulos transversales de formación técnica laboral.
Gestionar la certificación de calidad de 2 programas de formación técnica laboral.
No se logró cumplir con la capacitación de los funcionarios de la UNIAJC en un nivel de inglés
Aún falta cumplir con el 7% de la meta
Capacitar en diseño y desarrollo curricular y prácticas docentes, por competencias laborales, al 50% de los docentes de los programas de formación técnica laboral.</t>
  </si>
  <si>
    <t>Prioridad en el desarrollo y logros de otras actividades.
No se realizaron por priorización en la ejecución y logros de otras acciones.
Faltan las matriculas de los cursos de inglés del intersemestral de diciembre
Se definió como prioritario identificar las necesidades reales para posteriormente programar la oferta de los diferentes niveles de inglés</t>
  </si>
  <si>
    <t>Programar actividad para el año 2016.
Reprogramar actividades en el año 2016.
Una vez inicie el intersemestral de diciembre, se revelará en el sistema academusoft las matriculas faltantes para cumplir con la meta proyectada.
Una vez se obtengan los resultados de la prueba diagnóstica, se reanudaran las capacitaciones a los funcionarios en un nivel de inglés</t>
  </si>
  <si>
    <t>PS6. GF6. X1. X2. X3. X4.</t>
  </si>
  <si>
    <t>TH1. TH2. TH5.</t>
  </si>
  <si>
    <t>GF5. GF2. GF3. GF4.</t>
  </si>
  <si>
    <t xml:space="preserve">Se mide el porcentaje de ejecución y  cumplimiento del presupuesto de la Institución. 
Se mide el porcentaje de ejecución y  cumplimiento del presupuesto de la Institución. </t>
  </si>
  <si>
    <t>Ejecución presupuestal de gastos
Ejecución presupuestal de ingresos</t>
  </si>
  <si>
    <t>Del100% del presupuesto aprobado de gastos se ejecuta el 90%, reflejando una buena planeación de esta, donde los criterios utilizados son acordes con el comportamiento de la Institucón y los factores externos
Del100% del presupuesto aprobado de ingresos se ejecuta el 96%, reflejando una buena planeación de esta, donde los criterios utilizados son acordes con el comportamiento de la Institución y los factores externos</t>
  </si>
  <si>
    <t xml:space="preserve">Crear indicadores para la alta dirección donde se facilita la información de la ejecución de ingresos en tiempo real.
Crear indicadores para la alta dirección donde se facilita la información de la ejecución de ingresos en tiempo real.
</t>
  </si>
  <si>
    <t>Se ejecutaron 86,20% del 100% del presupuesto aprobado. es un porcentaje de ejecución importante para el cumplimiento de las metas institucionales
Se presentó un resultado presupuestal favorable, superándose en 2% la meta de ingresos</t>
  </si>
  <si>
    <t>Se ejecutaron 91.00% del 100% del presupuesto aprobado. es un porcentaje de ejecución importante para el cumplimiento de las metas institucionales
Se presentó un resultado presupuestal favorable, superándose en 2% la meta de ingresos</t>
  </si>
  <si>
    <t>Rectoría, 
Vicerrectoría Administrativa y Oficina Asesora de Planeación</t>
  </si>
  <si>
    <t>OG1. 
OG5.</t>
  </si>
  <si>
    <t>Para cubrir las necesidades de personal en la Oficina Jurídica, se realizaron contrataciones por Prestación de Servicios.
La UNIAJC se afilió/suscribió a diferentes organizaciones como Aciet, Acofi, Acopi, Registro isbn de la obra, Red ttu, Capaciones de contabilidad
Se contrató la orientación en la consolidación de los proyectos del Plan de Acción en las fichas del MGA, por $20.000.000</t>
  </si>
  <si>
    <t>No se contrató Asesoría Jurídica Externa para la Oficina Jurídica en el año 2015.
No se ejecutó todo el rubro planeado.</t>
  </si>
  <si>
    <t>OG2. OG3. OG4.</t>
  </si>
  <si>
    <t>No se ha cargado información nueva sino solo la solicitud de actualizar el Mapa de procesos
Faltó que la divulgación de este servicio se trasladara a los Docentes y Estudiantes</t>
  </si>
  <si>
    <t>Pendiente avanzar el toda la actualización del SIGO (Procesos y su información propia)
Falta de coordinación entre la Oficina de Calidad Institucional, la Biblioteca con las Unidades Académicas</t>
  </si>
  <si>
    <t>En 2015 aprobación del Mapa, Objetivo y Alcance de Procesos para iniciar el 2016 actualización documental
Divulgar este servicio a Docentes y Estudiantes cuando se contrate en 2016</t>
  </si>
  <si>
    <t>Se cumplió con la publicidad realizada
Comercial emitido
Contrato ejecutado con todo el material litográfico, digitla de la Uniajc
Ejecución asistencia a ferias y eventos
Contrato de campaña de posicionamiento
Eventos de endomarketing trabajo institucional
1.850 libros
2.000 ejemplares de revistas
1.200 boletines
Se realizaron las actividades estipuladas para la celebración de los 45 años tales como: Detalles a periodistas d ela región, Ceremonia Solemne 45 años UNIAJC, cumpleaños de Radio UNIAJC y regreso a clase 1 y 2 semestre del 2015.</t>
  </si>
  <si>
    <t>Dirección de Bibliotecas, Centro Cultural y Unidades Académicas</t>
  </si>
  <si>
    <t>IEM4.</t>
  </si>
  <si>
    <t>Mantenimiento en los distintos sistemas: Hidráulico, Cerramientos, Circulaciones 
Mantenimiento y enlucimiento de Cerramientos (pintura) Para los salones y Puntos Fijos de las sedes: Ppal, Proyección, Estación No 1 y 2, Ceftel y Sur
Pintura Fachada ppal
Mantenimiento preventivo y/o correctivo de los pozos sépticos ubicados en la sede sur de la UNIAJC.
Mantenimiento preventivo y correctivo de la Planta Eléctrica de Emergencia de la Sede Sur y en la Estación 1 de la Sede Norte, de conformidad con las especificaciones técnicas exigidas por la UNIAJC. 
Mantenimiento y enlucimiento de Cerramientos y Cielos (Drywall), se realizan los cielos del bloque "C" con su respectivo cerramiento 
Se realiza mantenimiento en todas las luminarias de todas las sedes (Cambio de Balastos, Tubos, Interruptores, Tomas, Cableados, Etc.,). Se realiza mantenimiento del sistema eléctricos durante el Primer semestre del año 2015
Mantenimiento en los aires acondicionados de la sede Central, Estación 1 y Parquesoft de la UNIAJC.
Se hizo mantenimiento al ascensor bimensual
Mantenimiento preventivo y/o correctivo del Sistema Hidro-Neumático de la Sede Parquesoft y Campestre de la UNIAJC.</t>
  </si>
  <si>
    <t>Suscripción a 18 revistas
Convenio con Biblioteca Luis Angel Arango
Compra de de 338 títulos equivalente a 772 ejemplares
Impresión de  11  libros . 2 periódicos, 2 revistas, dos boletines de investigación
Renovación a dos bases de datos y suscripción a tres nuevas
Suscripción a diario , El Colombiano y Portafolio
Instalación de software para bibliotca KOHA
Instalacipion de software para búsqueda en bases de datos
Se compraron 66 títulos para 166 ejemplares para Guachené
Edición especial 45 años  periódico Visión Tenológica 
Semana del Idioma y 1er. Encuentro de experiencias sigunificativas  y uso de TIC en los procesos eductivos en la UNIAJC
V Festival  de Integración Etnocultural  UNIAJC
Se realizó incluido en el contrato de vigilancia
Se realizó según lo planeado
Se realizaron los controles de plagas en una cantidad de 4 veces en el año en todas las sedes de la UNIAJC 
Se manejó por caja menor porque el monto no dio para contrato
Quedó para 2016
Se alquilaron los laboratorios de Biología, Químicay Bioquímica en la institución educativa Santo Tomás en los dos periodos académicos.</t>
  </si>
  <si>
    <t xml:space="preserve">1). Mantenimiento de cubiertas 
2) Pintura Fachada Estación No 1
3) Pintura de Oficinas de las sedes ppal, Estación No 1 Ceftel.
Cambio de luminarias fluorescentes por LED 
Cambio de Tres compresores de 5 hp de la sede de la sede sur se fundieron por descarga eléctrica </t>
  </si>
  <si>
    <t>1). El personal tiene el Certificado de trabajos en alturas Vencido 
2) No se cuenta con el personal ni los equipos para realizar la actividad
3) No se cuanta con el presupuesta ni con el personal.
Presupuesto 
Imprevisto</t>
  </si>
  <si>
    <t xml:space="preserve">1), Se programa los exámenes y curso para el mes de Octubre 
2)Se entrega informe para que la oficina de Infraestructura física contrate la actividad con una empresa especializada.
3). Esta actividad queda para realizarla en el periodo intersemestral de fin de  año, para ello se aprueba por parte del comité de compras la adquisición de las puntura para el segundo semestre 
Se solicita presupuesto para cambio </t>
  </si>
  <si>
    <t>IEM1.</t>
  </si>
  <si>
    <t>IEM2. IEM5.</t>
  </si>
  <si>
    <t>Adquisición de 15 equipos Switching (5 Equipos de Cores, 10 Equipos de Networking), Implementacion de 200 mts de Fibra optica Sede central - Casa Docente.
Estudios previos, cotizaciones 
Adquisicion de 40 tables 12 ipad, 63 portatiles, guayas de seguridad</t>
  </si>
  <si>
    <t xml:space="preserve">PS2. </t>
  </si>
  <si>
    <t>PF5.</t>
  </si>
  <si>
    <t xml:space="preserve">PS3. </t>
  </si>
  <si>
    <t xml:space="preserve">PS5. </t>
  </si>
  <si>
    <t xml:space="preserve">BU2. </t>
  </si>
  <si>
    <t>BU1.</t>
  </si>
  <si>
    <t>BU3.</t>
  </si>
  <si>
    <t>BU5.</t>
  </si>
  <si>
    <t>BU4.</t>
  </si>
  <si>
    <t>TH3.</t>
  </si>
  <si>
    <t>TH4.</t>
  </si>
  <si>
    <t xml:space="preserve">IEM3. </t>
  </si>
  <si>
    <t xml:space="preserve">OG6. </t>
  </si>
  <si>
    <r>
      <t xml:space="preserve">En el año 2014, se reportaron erroneamente los docentes con  Maestria o Doctorado </t>
    </r>
    <r>
      <rPr>
        <b/>
        <sz val="10"/>
        <rFont val="Arial"/>
        <family val="2"/>
      </rPr>
      <t>en curso</t>
    </r>
    <r>
      <rPr>
        <sz val="10"/>
        <rFont val="Arial"/>
        <family val="2"/>
      </rPr>
      <t>, pero el valor real del indicador (</t>
    </r>
    <r>
      <rPr>
        <b/>
        <sz val="10"/>
        <rFont val="Arial"/>
        <family val="2"/>
      </rPr>
      <t>con Título</t>
    </r>
    <r>
      <rPr>
        <sz val="10"/>
        <rFont val="Arial"/>
        <family val="2"/>
      </rPr>
      <t xml:space="preserve">) fue </t>
    </r>
    <r>
      <rPr>
        <b/>
        <sz val="10"/>
        <rFont val="Arial"/>
        <family val="2"/>
      </rPr>
      <t>25%</t>
    </r>
    <r>
      <rPr>
        <sz val="10"/>
        <rFont val="Arial"/>
        <family val="2"/>
      </rPr>
      <t xml:space="preserve"> (18 de 72).
En éste cálculo del año 2014, se incluyeron en el indicador los docentes de planta con título de Doctorado (no solo los de Maestría como en el año 2013), además en el año 2015, el MEN  lanzo el MIDE (hta. de medición de la educación superior), que contempla el indicador "Número de docentes con post-grados (Maestria y Doctorado), aunque en ese caso se incluyen también los docentes Hora Cátedra.</t>
    </r>
  </si>
  <si>
    <r>
      <t xml:space="preserve">Se adquirió el software por </t>
    </r>
    <r>
      <rPr>
        <b/>
        <sz val="10"/>
        <rFont val="Arial"/>
        <family val="2"/>
      </rPr>
      <t>$8.707.440</t>
    </r>
    <r>
      <rPr>
        <sz val="10"/>
        <rFont val="Arial"/>
        <family val="2"/>
      </rPr>
      <t xml:space="preserve"> y fue instalada la versión 3,7
UNIAJC afiliada a ICONTEC, por $591.600, obteniendo descuentos en servicios
UNIAJC contó con las 27 Normas digitales adquiridas, por $491.469
UNIAJC fue auditada por ICONTEC, por $3.683.000, obteniendo 3 N.C.menores.</t>
    </r>
  </si>
  <si>
    <r>
      <t xml:space="preserve">Se adquirieron pólizas de seguros por valor de </t>
    </r>
    <r>
      <rPr>
        <b/>
        <sz val="10"/>
        <rFont val="Arial"/>
        <family val="2"/>
      </rPr>
      <t>$170.938.667</t>
    </r>
    <r>
      <rPr>
        <sz val="10"/>
        <rFont val="Arial"/>
        <family val="2"/>
      </rPr>
      <t>, con los amparos Responsabilidad Civil, Riesgo Biológico, Multirriesgo y Accidentes Escolares (El valor  incluye Otrosi al contrato inicial).
Se contrató la prestación de servicios profesionales de médica de salud ocupacional para la UNIAJC por valor de $9.000.000 pesos y otro de $4.500.000.
Se contrató prestacion del servicio para la Recarga y Mantenimiento de Extintores ubicados en las Sedes de la UNIAJC, por $660.800.
Se contrato la compra de los Elementos de Proteccion Personal para el personal de UNIAJC, por $10.737.709.</t>
    </r>
  </si>
  <si>
    <r>
      <t xml:space="preserve">Se compraron Recipientes para disposicion de Residuos en las diferentes sedes de la UNIAJC, por </t>
    </r>
    <r>
      <rPr>
        <b/>
        <sz val="10"/>
        <rFont val="Arial"/>
        <family val="2"/>
      </rPr>
      <t>$9.980.640</t>
    </r>
    <r>
      <rPr>
        <sz val="10"/>
        <rFont val="Arial"/>
        <family val="2"/>
      </rPr>
      <t xml:space="preserve">.
Se compraron equipos y elementos para brigada de emergencia por valor de </t>
    </r>
    <r>
      <rPr>
        <b/>
        <sz val="10"/>
        <rFont val="Arial"/>
        <family val="2"/>
      </rPr>
      <t>$18.000.000</t>
    </r>
    <r>
      <rPr>
        <sz val="10"/>
        <rFont val="Arial"/>
        <family val="2"/>
      </rPr>
      <t xml:space="preserve"> (Pendiente adjudicación de contrato)</t>
    </r>
    <r>
      <rPr>
        <b/>
        <sz val="10"/>
        <rFont val="Arial"/>
        <family val="2"/>
      </rPr>
      <t>.</t>
    </r>
  </si>
  <si>
    <r>
      <t>Cargo</t>
    </r>
    <r>
      <rPr>
        <sz val="10"/>
        <rFont val="Arial"/>
        <family val="2"/>
      </rPr>
      <t>: Jefe de Calidad Institucional</t>
    </r>
  </si>
  <si>
    <r>
      <t xml:space="preserve">Actualizado el </t>
    </r>
    <r>
      <rPr>
        <sz val="10"/>
        <rFont val="Arial"/>
        <family val="2"/>
      </rPr>
      <t xml:space="preserve">29/01/2016 </t>
    </r>
    <r>
      <rPr>
        <b/>
        <sz val="10"/>
        <rFont val="Arial"/>
        <family val="2"/>
      </rPr>
      <t xml:space="preserve">por: </t>
    </r>
  </si>
  <si>
    <r>
      <t>Cargo</t>
    </r>
    <r>
      <rPr>
        <sz val="10"/>
        <rFont val="Arial"/>
        <family val="2"/>
      </rPr>
      <t>: Profesional Universitario de Planeación</t>
    </r>
  </si>
  <si>
    <t xml:space="preserve"> Eficacia</t>
  </si>
  <si>
    <t>Servicios de Consultoría</t>
  </si>
  <si>
    <t xml:space="preserve">Incluir en éste cálculo los recaudos de todas las Unidades Académicas por el mismo concepto
</t>
  </si>
  <si>
    <t xml:space="preserve">
Abrir más cupos cada semestre y hacer un Plan de Acompañamiento para los 13 faltantes</t>
  </si>
  <si>
    <t xml:space="preserve">Se recaudaron más de $40.13 millones por concepto de Educación Continuada diseñada por la Dirección de Proyección Social cumpliendo con la meta asignada, más de $547.7 millones en FI, más de $636.5 millones en FCE y más de $167,1 millones en FEDV.
</t>
  </si>
  <si>
    <t xml:space="preserve">Se recaudaron más de $39,800.000 por concepto de Educación Continua diseñada por la Dirección de Proyección Social. </t>
  </si>
  <si>
    <t xml:space="preserve">
Se Matricularon 3421 estudiantes en el Centro de Idiomas
</t>
  </si>
  <si>
    <t xml:space="preserve">
Se recaudaron más de 71 millones por concepto de Educación Continuada diseñada por la Dirección de Proyección Social cumpliendo con la meta asignada</t>
  </si>
  <si>
    <t>1. Cursos virtuales desarrollados (31)
2. Asesoría para desarrollo de cursos virtuales (43)
3. Recursos multimedia para cursos virtuales (66)
4. Recursos multimedia  varios (16)
5. Cursos de capacitación a docentes (4 con 80 docentes capacitados)
6. Elaboración de documentos asesoría pedagógica (7)
7. Actualización de documentos (6 procedimientos de calidad)
8. Participación en Eventos Nacionales o Internacionales (6)
9. Ponencias (1 - MoodelMoot)
10. Realización de Eventos (1 con más 130 asistentes)
11. Asesoría pedagógica (74 Tutores atendidos para un total de 162 horas)
12. Estudiantes Atendidos Aulas Virtuales (3.242)
13. Cursos publicados en Aulas Virtuales (829)
14. Soporte técnico - Estudiantes (1.804 casos)
15. Soporte técnico - Tutores Virtuales (495 casos)
16. Actualización de Plataforma Aulas Virtuales (2)
17. Acompañamiento PVU y capacitaciones a estudiantes  (25)
18. Capacitaciones a docentes (18 sesiones de capacitación)
19. Realización de cursos y capacitaciones del talento humando del Departamento (5)
20. Reuniones Comité Curricular (10)
21. Representación Institucional (9 en la Subcomisión de TIC)
22. Elaboración de Tutoriales para Aulas Virtuales (9)
23. Reuniones Institucionales (10 - Claustro Docente - DO, 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</si>
</sst>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quot;$&quot;#,##0_);\(&quot;$&quot;#,##0\)"/>
    <numFmt numFmtId="165" formatCode="_(&quot;$&quot;* #,##0.00_);_(&quot;$&quot;* \(#,##0.00\);_(&quot;$&quot;* &quot;-&quot;??_);_(@_)"/>
    <numFmt numFmtId="166" formatCode="_(&quot;$&quot;\ * #,##0_);_(&quot;$&quot;\ * \(#,##0\);_(&quot;$&quot;\ * &quot;-&quot;??_);_(@_)"/>
    <numFmt numFmtId="167" formatCode="&quot;$&quot;\ #,##0"/>
    <numFmt numFmtId="168" formatCode="_(* #,##0_);_(* \(#,##0\);_(* &quot;-&quot;??_);_(@_)"/>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u/>
      <sz val="10"/>
      <name val="Arial"/>
      <family val="2"/>
    </font>
    <font>
      <sz val="9"/>
      <color indexed="81"/>
      <name val="Tahoma"/>
      <family val="2"/>
    </font>
    <font>
      <sz val="10"/>
      <color indexed="81"/>
      <name val="Tahoma"/>
      <family val="2"/>
    </font>
    <font>
      <b/>
      <sz val="10"/>
      <color indexed="81"/>
      <name val="Tahoma"/>
      <family val="2"/>
    </font>
    <font>
      <b/>
      <sz val="9"/>
      <color indexed="81"/>
      <name val="Tahoma"/>
      <family val="2"/>
    </font>
    <font>
      <sz val="10"/>
      <color rgb="FF000099"/>
      <name val="Arial"/>
      <family val="2"/>
    </font>
    <font>
      <b/>
      <sz val="10"/>
      <color rgb="FFFF0000"/>
      <name val="Arial"/>
      <family val="2"/>
    </font>
    <font>
      <sz val="10"/>
      <color rgb="FFFF0000"/>
      <name val="Arial"/>
      <family val="2"/>
    </font>
    <font>
      <sz val="10"/>
      <color theme="1"/>
      <name val="Arial"/>
      <family val="2"/>
    </font>
    <font>
      <sz val="10"/>
      <color rgb="FF0000CC"/>
      <name val="Arial"/>
      <family val="2"/>
    </font>
    <font>
      <sz val="10"/>
      <color rgb="FFCC3300"/>
      <name val="Arial"/>
      <family val="2"/>
    </font>
    <font>
      <sz val="10"/>
      <name val="Arial"/>
      <family val="2"/>
    </font>
    <font>
      <i/>
      <u/>
      <sz val="10"/>
      <color indexed="81"/>
      <name val="Tahoma"/>
      <family val="2"/>
    </font>
    <font>
      <sz val="10"/>
      <name val="Arial"/>
      <family val="2"/>
    </font>
    <font>
      <sz val="11"/>
      <name val="Arial"/>
      <family val="2"/>
    </font>
    <font>
      <b/>
      <sz val="11"/>
      <color theme="0"/>
      <name val="Arial"/>
      <family val="2"/>
    </font>
    <font>
      <b/>
      <sz val="10"/>
      <color theme="0"/>
      <name val="Arial"/>
      <family val="2"/>
    </font>
    <font>
      <sz val="10"/>
      <color theme="0"/>
      <name val="Arial"/>
      <family val="2"/>
    </font>
  </fonts>
  <fills count="17">
    <fill>
      <patternFill patternType="none"/>
    </fill>
    <fill>
      <patternFill patternType="gray125"/>
    </fill>
    <fill>
      <patternFill patternType="solid">
        <fgColor indexed="2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92D050"/>
        <bgColor indexed="64"/>
      </patternFill>
    </fill>
    <fill>
      <patternFill patternType="solid">
        <fgColor rgb="FFDDEBF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50A0"/>
        <bgColor indexed="64"/>
      </patternFill>
    </fill>
    <fill>
      <patternFill patternType="solid">
        <fgColor theme="0" tint="-0.49998474074526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thin">
        <color indexed="64"/>
      </top>
      <bottom/>
      <diagonal/>
    </border>
    <border>
      <left style="thin">
        <color indexed="64"/>
      </left>
      <right style="hair">
        <color auto="1"/>
      </right>
      <top/>
      <bottom/>
      <diagonal/>
    </border>
    <border>
      <left style="thin">
        <color indexed="64"/>
      </left>
      <right style="hair">
        <color auto="1"/>
      </right>
      <top/>
      <bottom style="hair">
        <color auto="1"/>
      </bottom>
      <diagonal/>
    </border>
    <border>
      <left style="hair">
        <color auto="1"/>
      </left>
      <right style="hair">
        <color auto="1"/>
      </right>
      <top style="hair">
        <color auto="1"/>
      </top>
      <bottom/>
      <diagonal/>
    </border>
    <border>
      <left style="hair">
        <color auto="1"/>
      </left>
      <right style="thin">
        <color indexed="64"/>
      </right>
      <top/>
      <bottom style="hair">
        <color auto="1"/>
      </bottom>
      <diagonal/>
    </border>
    <border>
      <left style="thin">
        <color indexed="64"/>
      </left>
      <right style="hair">
        <color auto="1"/>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style="thin">
        <color indexed="64"/>
      </right>
      <top style="hair">
        <color auto="1"/>
      </top>
      <bottom/>
      <diagonal/>
    </border>
    <border>
      <left style="thin">
        <color indexed="64"/>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s>
  <cellStyleXfs count="15">
    <xf numFmtId="0" fontId="0" fillId="0" borderId="0"/>
    <xf numFmtId="0" fontId="4" fillId="0" borderId="0"/>
    <xf numFmtId="0" fontId="5" fillId="0" borderId="0"/>
    <xf numFmtId="0" fontId="3" fillId="0" borderId="0"/>
    <xf numFmtId="165"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43" fontId="20" fillId="0" borderId="0" applyFont="0" applyFill="0" applyBorder="0" applyAlignment="0" applyProtection="0"/>
    <xf numFmtId="9" fontId="20" fillId="0" borderId="0" applyFont="0" applyFill="0" applyBorder="0" applyAlignment="0" applyProtection="0"/>
    <xf numFmtId="165" fontId="22" fillId="0" borderId="0" applyFont="0" applyFill="0" applyBorder="0" applyAlignment="0" applyProtection="0"/>
  </cellStyleXfs>
  <cellXfs count="412">
    <xf numFmtId="0" fontId="0" fillId="0" borderId="0" xfId="0"/>
    <xf numFmtId="0" fontId="7" fillId="0" borderId="0" xfId="0" applyFont="1" applyAlignment="1">
      <alignment horizontal="center" vertical="center"/>
    </xf>
    <xf numFmtId="0" fontId="9" fillId="0" borderId="0"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vertical="center"/>
    </xf>
    <xf numFmtId="0" fontId="6" fillId="4" borderId="1" xfId="0" applyFont="1" applyFill="1" applyBorder="1" applyAlignment="1">
      <alignment horizontal="center" vertical="center" wrapText="1"/>
    </xf>
    <xf numFmtId="0" fontId="5" fillId="0" borderId="1" xfId="0" applyFont="1" applyBorder="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Fill="1" applyBorder="1" applyAlignment="1">
      <alignment horizontal="right" vertical="center"/>
    </xf>
    <xf numFmtId="0" fontId="7"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left" vertical="center"/>
    </xf>
    <xf numFmtId="0" fontId="9" fillId="0" borderId="0" xfId="0" applyFont="1" applyBorder="1" applyAlignment="1">
      <alignment vertical="center"/>
    </xf>
    <xf numFmtId="0" fontId="9" fillId="0" borderId="0" xfId="0" applyFont="1" applyBorder="1" applyAlignment="1">
      <alignment horizontal="right" vertical="center" wrapText="1"/>
    </xf>
    <xf numFmtId="0" fontId="5" fillId="0" borderId="0" xfId="0" applyFont="1" applyAlignment="1">
      <alignment horizontal="center" vertical="center"/>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14" fontId="5" fillId="0" borderId="0" xfId="0" applyNumberFormat="1" applyFont="1" applyBorder="1" applyAlignment="1">
      <alignment horizontal="left" vertical="center"/>
    </xf>
    <xf numFmtId="0" fontId="5" fillId="0" borderId="0" xfId="0" applyFont="1" applyBorder="1" applyAlignment="1"/>
    <xf numFmtId="0" fontId="5" fillId="0" borderId="0" xfId="0" applyFont="1" applyBorder="1" applyAlignment="1">
      <alignment horizontal="left" vertical="center"/>
    </xf>
    <xf numFmtId="0" fontId="5" fillId="0" borderId="1" xfId="2" quotePrefix="1" applyFont="1" applyFill="1" applyBorder="1" applyAlignment="1">
      <alignment horizontal="left" vertical="center" wrapText="1"/>
    </xf>
    <xf numFmtId="9" fontId="6" fillId="0" borderId="1" xfId="5" applyNumberFormat="1" applyFont="1" applyFill="1" applyBorder="1" applyAlignment="1">
      <alignment horizontal="center" vertical="center"/>
    </xf>
    <xf numFmtId="0" fontId="0" fillId="0" borderId="1" xfId="0" applyFont="1" applyFill="1" applyBorder="1" applyAlignment="1">
      <alignment horizontal="left" vertical="center" wrapText="1"/>
    </xf>
    <xf numFmtId="49" fontId="5" fillId="0" borderId="1" xfId="0" applyNumberFormat="1" applyFont="1" applyFill="1" applyBorder="1" applyAlignment="1">
      <alignment horizontal="justify" vertical="center" wrapText="1"/>
    </xf>
    <xf numFmtId="0" fontId="5" fillId="0" borderId="1" xfId="2" quotePrefix="1" applyFont="1" applyFill="1" applyBorder="1" applyAlignment="1">
      <alignment horizontal="justify" vertical="justify" wrapText="1"/>
    </xf>
    <xf numFmtId="0" fontId="5" fillId="0" borderId="1" xfId="2" applyFont="1" applyFill="1" applyBorder="1" applyAlignment="1">
      <alignment horizontal="left" vertical="center" wrapText="1"/>
    </xf>
    <xf numFmtId="0" fontId="5" fillId="0" borderId="1" xfId="0" quotePrefix="1" applyFont="1" applyFill="1" applyBorder="1" applyAlignment="1">
      <alignment horizontal="left" vertical="center" wrapText="1"/>
    </xf>
    <xf numFmtId="0" fontId="5" fillId="0" borderId="1" xfId="0" applyFont="1" applyFill="1" applyBorder="1" applyAlignment="1">
      <alignment vertical="center" wrapText="1"/>
    </xf>
    <xf numFmtId="9" fontId="6" fillId="0" borderId="1" xfId="5" applyFont="1" applyFill="1" applyBorder="1" applyAlignment="1">
      <alignment horizontal="center" vertical="center"/>
    </xf>
    <xf numFmtId="9" fontId="6" fillId="0" borderId="1" xfId="5"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67" fontId="5" fillId="0" borderId="0" xfId="0" applyNumberFormat="1" applyFont="1" applyAlignment="1">
      <alignment horizontal="right" vertical="center"/>
    </xf>
    <xf numFmtId="167" fontId="6" fillId="0" borderId="0" xfId="0" applyNumberFormat="1" applyFont="1" applyAlignment="1">
      <alignment horizontal="right" vertical="center"/>
    </xf>
    <xf numFmtId="167" fontId="14" fillId="0" borderId="0" xfId="0" applyNumberFormat="1" applyFont="1" applyAlignment="1">
      <alignment horizontal="right" vertical="center"/>
    </xf>
    <xf numFmtId="0" fontId="15" fillId="0" borderId="0" xfId="0" applyFont="1" applyBorder="1" applyAlignment="1">
      <alignment horizontal="left" vertical="center"/>
    </xf>
    <xf numFmtId="0" fontId="6" fillId="3" borderId="1" xfId="0" applyFont="1" applyFill="1" applyBorder="1" applyAlignment="1">
      <alignment horizontal="center" vertical="center" wrapText="1"/>
    </xf>
    <xf numFmtId="0" fontId="5" fillId="0" borderId="3" xfId="0" applyFont="1" applyFill="1" applyBorder="1" applyAlignment="1">
      <alignment vertical="center" wrapText="1"/>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5"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1" applyFont="1" applyFill="1" applyBorder="1" applyAlignment="1">
      <alignment vertical="center" wrapText="1"/>
    </xf>
    <xf numFmtId="0" fontId="5" fillId="8" borderId="1" xfId="1" applyFont="1" applyFill="1" applyBorder="1" applyAlignment="1">
      <alignment horizontal="center" vertical="center" wrapText="1"/>
    </xf>
    <xf numFmtId="0" fontId="5" fillId="8" borderId="1" xfId="1" applyFont="1" applyFill="1" applyBorder="1" applyAlignment="1">
      <alignment horizontal="left" vertical="center" wrapText="1"/>
    </xf>
    <xf numFmtId="0" fontId="16" fillId="8" borderId="1" xfId="0" applyFont="1" applyFill="1" applyBorder="1" applyAlignment="1">
      <alignment horizontal="left" vertical="center" wrapText="1"/>
    </xf>
    <xf numFmtId="0" fontId="16"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67" fontId="6" fillId="7" borderId="3" xfId="1" applyNumberFormat="1" applyFont="1" applyFill="1" applyBorder="1" applyAlignment="1">
      <alignment horizontal="center" vertical="top" wrapText="1"/>
    </xf>
    <xf numFmtId="0" fontId="9" fillId="0" borderId="0" xfId="0" applyFont="1" applyBorder="1" applyAlignment="1">
      <alignment horizontal="center" vertical="center"/>
    </xf>
    <xf numFmtId="0" fontId="5" fillId="0" borderId="2" xfId="1" applyFont="1" applyFill="1" applyBorder="1" applyAlignment="1">
      <alignment horizontal="center" wrapText="1"/>
    </xf>
    <xf numFmtId="0" fontId="5" fillId="0" borderId="3" xfId="0" applyFont="1" applyFill="1" applyBorder="1" applyAlignment="1">
      <alignment horizontal="left" vertical="center" wrapText="1"/>
    </xf>
    <xf numFmtId="167" fontId="5" fillId="8" borderId="1" xfId="1" applyNumberFormat="1" applyFont="1" applyFill="1" applyBorder="1" applyAlignment="1">
      <alignment vertical="center" wrapText="1"/>
    </xf>
    <xf numFmtId="167" fontId="5" fillId="0" borderId="0" xfId="0" applyNumberFormat="1" applyFont="1" applyAlignment="1">
      <alignment horizontal="center" vertical="center"/>
    </xf>
    <xf numFmtId="166" fontId="5" fillId="0" borderId="0" xfId="0" applyNumberFormat="1" applyFont="1" applyAlignment="1">
      <alignment horizontal="center" vertical="center" wrapText="1"/>
    </xf>
    <xf numFmtId="167" fontId="5" fillId="0" borderId="0" xfId="0" applyNumberFormat="1" applyFont="1" applyAlignment="1">
      <alignment horizontal="left" vertical="center"/>
    </xf>
    <xf numFmtId="0" fontId="9" fillId="0" borderId="0" xfId="0" applyFont="1" applyBorder="1" applyAlignment="1">
      <alignment horizontal="center" vertical="center"/>
    </xf>
    <xf numFmtId="49" fontId="6" fillId="2"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4" fillId="0" borderId="0" xfId="0" applyFont="1" applyAlignment="1">
      <alignment horizontal="left" vertical="center"/>
    </xf>
    <xf numFmtId="0" fontId="6" fillId="0" borderId="0" xfId="0" applyFont="1" applyAlignment="1">
      <alignment horizontal="left" vertical="center"/>
    </xf>
    <xf numFmtId="167" fontId="17" fillId="0" borderId="0" xfId="0" applyNumberFormat="1" applyFont="1" applyAlignment="1">
      <alignment horizontal="right" vertical="center"/>
    </xf>
    <xf numFmtId="0" fontId="17" fillId="0" borderId="0" xfId="0" applyFont="1" applyAlignment="1">
      <alignment vertical="center"/>
    </xf>
    <xf numFmtId="0" fontId="5" fillId="0" borderId="1" xfId="0" applyFont="1" applyBorder="1" applyAlignment="1">
      <alignment horizontal="left" vertical="center" wrapText="1"/>
    </xf>
    <xf numFmtId="166" fontId="5" fillId="0" borderId="0" xfId="0" applyNumberFormat="1" applyFont="1" applyAlignment="1">
      <alignment horizontal="left" vertical="center" wrapText="1"/>
    </xf>
    <xf numFmtId="0" fontId="5" fillId="0" borderId="0" xfId="0" applyFont="1" applyAlignment="1">
      <alignment horizontal="left" vertical="center" wrapText="1"/>
    </xf>
    <xf numFmtId="0" fontId="5" fillId="8" borderId="0" xfId="0" applyFont="1" applyFill="1" applyAlignment="1">
      <alignment horizontal="left" vertical="center"/>
    </xf>
    <xf numFmtId="0" fontId="19" fillId="0" borderId="1" xfId="0" applyFont="1" applyBorder="1" applyAlignment="1">
      <alignment horizontal="left" vertical="center" wrapText="1"/>
    </xf>
    <xf numFmtId="0" fontId="5" fillId="11" borderId="1" xfId="0"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center" vertical="center" wrapText="1"/>
    </xf>
    <xf numFmtId="0" fontId="23" fillId="0" borderId="0" xfId="0" applyFont="1" applyAlignment="1">
      <alignment vertical="center"/>
    </xf>
    <xf numFmtId="0" fontId="24" fillId="15" borderId="21" xfId="0" applyFont="1" applyFill="1" applyBorder="1" applyAlignment="1">
      <alignment horizontal="center" vertical="center" wrapText="1"/>
    </xf>
    <xf numFmtId="9" fontId="24" fillId="15" borderId="20" xfId="13" applyFont="1" applyFill="1" applyBorder="1" applyAlignment="1">
      <alignment horizontal="center" vertical="center" wrapText="1"/>
    </xf>
    <xf numFmtId="9" fontId="5" fillId="3" borderId="11" xfId="0" applyNumberFormat="1" applyFont="1" applyFill="1" applyBorder="1" applyAlignment="1">
      <alignment horizontal="center" vertical="center" wrapText="1"/>
    </xf>
    <xf numFmtId="9" fontId="5" fillId="14" borderId="11" xfId="0" applyNumberFormat="1" applyFont="1" applyFill="1" applyBorder="1" applyAlignment="1">
      <alignment horizontal="center" vertical="center" wrapText="1"/>
    </xf>
    <xf numFmtId="9" fontId="5" fillId="0" borderId="11" xfId="0" applyNumberFormat="1" applyFont="1" applyFill="1" applyBorder="1" applyAlignment="1">
      <alignment horizontal="center" vertical="center" wrapText="1"/>
    </xf>
    <xf numFmtId="9" fontId="5" fillId="9" borderId="11" xfId="5" applyFont="1" applyFill="1" applyBorder="1" applyAlignment="1">
      <alignment horizontal="center" vertical="center" wrapText="1"/>
    </xf>
    <xf numFmtId="9" fontId="5" fillId="14" borderId="11" xfId="5" applyFont="1" applyFill="1" applyBorder="1" applyAlignment="1">
      <alignment horizontal="center" vertical="center" wrapText="1"/>
    </xf>
    <xf numFmtId="0" fontId="5" fillId="0" borderId="11" xfId="0" applyFont="1" applyFill="1" applyBorder="1" applyAlignment="1">
      <alignment vertical="center" wrapText="1"/>
    </xf>
    <xf numFmtId="9" fontId="5" fillId="9" borderId="11" xfId="0" applyNumberFormat="1" applyFont="1" applyFill="1" applyBorder="1" applyAlignment="1">
      <alignment vertical="center" wrapText="1"/>
    </xf>
    <xf numFmtId="9" fontId="5" fillId="3" borderId="11" xfId="5" applyNumberFormat="1" applyFont="1" applyFill="1" applyBorder="1" applyAlignment="1">
      <alignment vertical="center" wrapText="1"/>
    </xf>
    <xf numFmtId="9" fontId="5" fillId="0" borderId="11" xfId="5" applyNumberFormat="1" applyFont="1" applyFill="1" applyBorder="1" applyAlignment="1">
      <alignment vertical="center" wrapText="1"/>
    </xf>
    <xf numFmtId="9" fontId="6" fillId="0" borderId="11" xfId="0" applyNumberFormat="1" applyFont="1" applyFill="1" applyBorder="1" applyAlignment="1">
      <alignment vertical="center" wrapText="1"/>
    </xf>
    <xf numFmtId="9" fontId="5" fillId="0" borderId="11" xfId="5" applyFont="1" applyFill="1" applyBorder="1" applyAlignment="1">
      <alignment horizontal="center" vertical="center" wrapText="1"/>
    </xf>
    <xf numFmtId="9" fontId="5" fillId="3" borderId="11" xfId="5" applyFont="1" applyFill="1" applyBorder="1" applyAlignment="1">
      <alignment horizontal="center" vertical="center" wrapText="1"/>
    </xf>
    <xf numFmtId="9" fontId="5" fillId="14" borderId="11" xfId="5" applyNumberFormat="1" applyFont="1" applyFill="1" applyBorder="1" applyAlignment="1">
      <alignment vertical="center" wrapText="1"/>
    </xf>
    <xf numFmtId="10" fontId="24" fillId="15" borderId="20" xfId="13" applyNumberFormat="1" applyFont="1" applyFill="1" applyBorder="1" applyAlignment="1">
      <alignment horizontal="center" vertical="center" wrapText="1"/>
    </xf>
    <xf numFmtId="9" fontId="5" fillId="0" borderId="11" xfId="0" applyNumberFormat="1" applyFont="1" applyBorder="1" applyAlignment="1">
      <alignment horizontal="center" vertical="center"/>
    </xf>
    <xf numFmtId="9" fontId="5" fillId="9" borderId="11" xfId="0" applyNumberFormat="1" applyFont="1" applyFill="1" applyBorder="1" applyAlignment="1">
      <alignment horizontal="center" vertical="center" wrapText="1"/>
    </xf>
    <xf numFmtId="0" fontId="5" fillId="0" borderId="11" xfId="1" applyFont="1" applyFill="1" applyBorder="1" applyAlignment="1">
      <alignment horizontal="left" vertical="center" wrapText="1"/>
    </xf>
    <xf numFmtId="9" fontId="5" fillId="3" borderId="11" xfId="5" applyNumberFormat="1" applyFont="1" applyFill="1" applyBorder="1" applyAlignment="1">
      <alignment horizontal="center" vertical="center" wrapText="1"/>
    </xf>
    <xf numFmtId="9" fontId="5" fillId="14" borderId="11" xfId="5" applyNumberFormat="1" applyFont="1" applyFill="1" applyBorder="1" applyAlignment="1">
      <alignment horizontal="center" vertical="center" wrapText="1"/>
    </xf>
    <xf numFmtId="9" fontId="5" fillId="0" borderId="11" xfId="5" applyNumberFormat="1"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9" fontId="5" fillId="9" borderId="11" xfId="0" applyNumberFormat="1" applyFont="1" applyFill="1" applyBorder="1" applyAlignment="1">
      <alignment horizontal="center" vertical="center"/>
    </xf>
    <xf numFmtId="9" fontId="5" fillId="3" borderId="11" xfId="0" applyNumberFormat="1" applyFont="1" applyFill="1" applyBorder="1" applyAlignment="1">
      <alignment horizontal="center" vertical="center"/>
    </xf>
    <xf numFmtId="9" fontId="5" fillId="14" borderId="11" xfId="0" applyNumberFormat="1" applyFont="1" applyFill="1" applyBorder="1" applyAlignment="1">
      <alignment horizontal="center" vertical="center"/>
    </xf>
    <xf numFmtId="0" fontId="5" fillId="0" borderId="11" xfId="0" applyFont="1" applyBorder="1" applyAlignment="1">
      <alignment horizontal="left" vertical="center" wrapText="1"/>
    </xf>
    <xf numFmtId="9" fontId="6" fillId="0" borderId="11" xfId="0" applyNumberFormat="1" applyFont="1" applyBorder="1" applyAlignment="1">
      <alignment horizontal="center" vertical="center"/>
    </xf>
    <xf numFmtId="0" fontId="5" fillId="0" borderId="11" xfId="0" applyFont="1" applyFill="1" applyBorder="1" applyAlignment="1">
      <alignment horizontal="left" vertical="center" wrapText="1"/>
    </xf>
    <xf numFmtId="0" fontId="24" fillId="15" borderId="20" xfId="0" applyFont="1" applyFill="1" applyBorder="1" applyAlignment="1">
      <alignment horizontal="center" vertical="center" wrapText="1"/>
    </xf>
    <xf numFmtId="9" fontId="5" fillId="9" borderId="25" xfId="0" applyNumberFormat="1" applyFont="1" applyFill="1" applyBorder="1" applyAlignment="1">
      <alignment horizontal="center" vertical="center" wrapText="1"/>
    </xf>
    <xf numFmtId="9" fontId="5" fillId="9" borderId="12" xfId="0" applyNumberFormat="1" applyFont="1" applyFill="1" applyBorder="1" applyAlignment="1">
      <alignment horizontal="center" vertical="center" wrapText="1"/>
    </xf>
    <xf numFmtId="9" fontId="5" fillId="3" borderId="25" xfId="5" applyNumberFormat="1" applyFont="1" applyFill="1" applyBorder="1" applyAlignment="1">
      <alignment horizontal="center" vertical="center" wrapText="1"/>
    </xf>
    <xf numFmtId="9" fontId="5" fillId="3" borderId="12" xfId="5" applyNumberFormat="1" applyFont="1" applyFill="1" applyBorder="1" applyAlignment="1">
      <alignment horizontal="center" vertical="center" wrapText="1"/>
    </xf>
    <xf numFmtId="9" fontId="5" fillId="14" borderId="25" xfId="5" applyNumberFormat="1" applyFont="1" applyFill="1" applyBorder="1" applyAlignment="1">
      <alignment horizontal="center" vertical="center" wrapText="1"/>
    </xf>
    <xf numFmtId="9" fontId="5" fillId="14" borderId="12" xfId="5" applyNumberFormat="1" applyFont="1" applyFill="1" applyBorder="1" applyAlignment="1">
      <alignment horizontal="center" vertical="center" wrapText="1"/>
    </xf>
    <xf numFmtId="9" fontId="5" fillId="0" borderId="25" xfId="5" applyNumberFormat="1" applyFont="1" applyFill="1" applyBorder="1" applyAlignment="1">
      <alignment horizontal="center" vertical="center" wrapText="1"/>
    </xf>
    <xf numFmtId="9" fontId="5" fillId="0" borderId="12" xfId="5" applyNumberFormat="1" applyFont="1" applyFill="1" applyBorder="1" applyAlignment="1">
      <alignment horizontal="center" vertical="center" wrapText="1"/>
    </xf>
    <xf numFmtId="9" fontId="6" fillId="0" borderId="25"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0" fontId="5" fillId="0" borderId="25" xfId="0" applyFont="1" applyFill="1" applyBorder="1" applyAlignment="1">
      <alignment horizontal="left" vertical="center" wrapText="1"/>
    </xf>
    <xf numFmtId="9" fontId="5" fillId="9" borderId="25" xfId="0" applyNumberFormat="1" applyFont="1" applyFill="1" applyBorder="1" applyAlignment="1">
      <alignment horizontal="center" vertical="center"/>
    </xf>
    <xf numFmtId="9" fontId="5" fillId="3" borderId="25" xfId="0" applyNumberFormat="1" applyFont="1" applyFill="1" applyBorder="1" applyAlignment="1">
      <alignment horizontal="center" vertical="center"/>
    </xf>
    <xf numFmtId="9" fontId="5" fillId="14" borderId="25" xfId="0" applyNumberFormat="1" applyFont="1" applyFill="1" applyBorder="1" applyAlignment="1">
      <alignment horizontal="center" vertical="center"/>
    </xf>
    <xf numFmtId="9" fontId="5" fillId="0" borderId="25" xfId="0" applyNumberFormat="1" applyFont="1" applyBorder="1" applyAlignment="1">
      <alignment horizontal="center" vertical="center"/>
    </xf>
    <xf numFmtId="9" fontId="6" fillId="0" borderId="25" xfId="0" applyNumberFormat="1" applyFont="1" applyBorder="1" applyAlignment="1">
      <alignment horizontal="center" vertical="center"/>
    </xf>
    <xf numFmtId="0" fontId="5" fillId="0" borderId="2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Fill="1" applyBorder="1" applyAlignment="1">
      <alignment horizontal="center" vertical="center"/>
    </xf>
    <xf numFmtId="10" fontId="5" fillId="0" borderId="0" xfId="13" applyNumberFormat="1" applyFont="1" applyAlignment="1">
      <alignment horizontal="center" vertical="center"/>
    </xf>
    <xf numFmtId="9" fontId="5" fillId="0" borderId="0" xfId="13" applyFont="1" applyFill="1" applyBorder="1" applyAlignment="1">
      <alignment horizontal="center" vertical="center"/>
    </xf>
    <xf numFmtId="9" fontId="6" fillId="0" borderId="0" xfId="13" applyFont="1" applyAlignment="1">
      <alignment horizontal="center" vertical="center"/>
    </xf>
    <xf numFmtId="166" fontId="6" fillId="0" borderId="0" xfId="0" applyNumberFormat="1" applyFont="1" applyAlignment="1">
      <alignment horizontal="center" vertical="center"/>
    </xf>
    <xf numFmtId="10" fontId="6" fillId="0" borderId="0" xfId="13" applyNumberFormat="1" applyFont="1" applyAlignment="1">
      <alignment horizontal="center" vertical="center"/>
    </xf>
    <xf numFmtId="0" fontId="5" fillId="0" borderId="12" xfId="0" applyFont="1" applyFill="1" applyBorder="1" applyAlignment="1">
      <alignment horizontal="left" vertical="center" wrapText="1"/>
    </xf>
    <xf numFmtId="0" fontId="5" fillId="0" borderId="12" xfId="0" applyFont="1" applyFill="1" applyBorder="1" applyAlignment="1">
      <alignment vertical="center" wrapText="1"/>
    </xf>
    <xf numFmtId="10" fontId="5" fillId="0" borderId="12" xfId="13" applyNumberFormat="1" applyFont="1" applyFill="1" applyBorder="1" applyAlignment="1">
      <alignment horizontal="center" vertical="center"/>
    </xf>
    <xf numFmtId="9" fontId="5" fillId="0" borderId="12" xfId="13" applyFont="1" applyFill="1" applyBorder="1" applyAlignment="1">
      <alignment horizontal="center" vertical="center" wrapText="1"/>
    </xf>
    <xf numFmtId="0" fontId="5" fillId="12" borderId="12" xfId="0" applyFont="1" applyFill="1" applyBorder="1" applyAlignment="1">
      <alignment vertical="center" wrapText="1"/>
    </xf>
    <xf numFmtId="0" fontId="5" fillId="0" borderId="11" xfId="0" applyFont="1" applyFill="1" applyBorder="1" applyAlignment="1">
      <alignment vertical="center"/>
    </xf>
    <xf numFmtId="0" fontId="5" fillId="12" borderId="1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2" xfId="5" applyNumberFormat="1" applyFont="1" applyFill="1" applyBorder="1" applyAlignment="1">
      <alignment horizontal="center" vertical="center" wrapText="1"/>
    </xf>
    <xf numFmtId="0" fontId="5" fillId="0" borderId="26" xfId="0" applyFont="1" applyFill="1" applyBorder="1" applyAlignment="1">
      <alignment horizontal="left" vertical="center" wrapText="1"/>
    </xf>
    <xf numFmtId="0" fontId="5" fillId="0" borderId="0" xfId="0" applyFont="1" applyFill="1" applyAlignment="1">
      <alignment vertical="center"/>
    </xf>
    <xf numFmtId="10" fontId="5" fillId="0" borderId="25" xfId="13" applyNumberFormat="1" applyFont="1" applyFill="1" applyBorder="1" applyAlignment="1">
      <alignment horizontal="center" vertical="center"/>
    </xf>
    <xf numFmtId="9" fontId="5" fillId="0" borderId="25" xfId="13" applyFont="1" applyFill="1" applyBorder="1" applyAlignment="1">
      <alignment horizontal="center" vertical="center" wrapText="1"/>
    </xf>
    <xf numFmtId="0" fontId="5" fillId="12" borderId="11" xfId="0" applyFont="1" applyFill="1" applyBorder="1" applyAlignment="1">
      <alignment horizontal="left" vertical="center" wrapText="1"/>
    </xf>
    <xf numFmtId="0" fontId="5" fillId="12" borderId="1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12" borderId="11" xfId="0" applyFont="1" applyFill="1" applyBorder="1" applyAlignment="1">
      <alignment vertical="center" wrapText="1"/>
    </xf>
    <xf numFmtId="0" fontId="6" fillId="4" borderId="11" xfId="0" quotePrefix="1" applyFont="1" applyFill="1" applyBorder="1" applyAlignment="1">
      <alignment horizontal="center" vertical="center" wrapText="1"/>
    </xf>
    <xf numFmtId="0" fontId="5" fillId="0" borderId="18" xfId="0" applyFont="1" applyFill="1" applyBorder="1" applyAlignment="1">
      <alignment vertical="center" wrapText="1"/>
    </xf>
    <xf numFmtId="0" fontId="5" fillId="13" borderId="11" xfId="0" applyFont="1" applyFill="1" applyBorder="1" applyAlignment="1">
      <alignment vertical="center" wrapText="1"/>
    </xf>
    <xf numFmtId="9" fontId="5" fillId="0" borderId="11" xfId="13" applyFont="1" applyFill="1" applyBorder="1" applyAlignment="1">
      <alignment horizontal="center" vertical="center" wrapText="1"/>
    </xf>
    <xf numFmtId="0" fontId="5" fillId="0" borderId="25" xfId="0" applyFont="1" applyFill="1" applyBorder="1" applyAlignment="1">
      <alignment horizontal="left" vertical="center"/>
    </xf>
    <xf numFmtId="9" fontId="6" fillId="4" borderId="11" xfId="5" applyFont="1" applyFill="1" applyBorder="1" applyAlignment="1">
      <alignment horizontal="center" vertical="center" wrapText="1"/>
    </xf>
    <xf numFmtId="0" fontId="26" fillId="16" borderId="32" xfId="1" applyFont="1" applyFill="1" applyBorder="1" applyAlignment="1">
      <alignment horizontal="center" vertical="top" wrapText="1"/>
    </xf>
    <xf numFmtId="0" fontId="26" fillId="16" borderId="33" xfId="1" applyFont="1" applyFill="1" applyBorder="1" applyAlignment="1">
      <alignment vertical="top" wrapText="1"/>
    </xf>
    <xf numFmtId="0" fontId="26" fillId="16" borderId="33" xfId="1" applyFont="1" applyFill="1" applyBorder="1" applyAlignment="1">
      <alignment horizontal="center" vertical="top" wrapText="1"/>
    </xf>
    <xf numFmtId="9" fontId="26" fillId="16" borderId="33" xfId="1" applyNumberFormat="1" applyFont="1" applyFill="1" applyBorder="1" applyAlignment="1">
      <alignment horizontal="center" vertical="center" wrapText="1"/>
    </xf>
    <xf numFmtId="9" fontId="25" fillId="16" borderId="11" xfId="13" applyFont="1" applyFill="1" applyBorder="1" applyAlignment="1">
      <alignment horizontal="center" vertical="center" wrapText="1"/>
    </xf>
    <xf numFmtId="0" fontId="26" fillId="16" borderId="11" xfId="0" applyFont="1" applyFill="1" applyBorder="1" applyAlignment="1">
      <alignment vertical="center" wrapText="1"/>
    </xf>
    <xf numFmtId="0" fontId="26" fillId="16" borderId="13" xfId="0" applyFont="1" applyFill="1" applyBorder="1" applyAlignment="1">
      <alignment horizontal="center" vertical="center"/>
    </xf>
    <xf numFmtId="0" fontId="26" fillId="16" borderId="11" xfId="0" applyFont="1" applyFill="1" applyBorder="1" applyAlignment="1">
      <alignment horizontal="center" vertical="center" wrapText="1"/>
    </xf>
    <xf numFmtId="9" fontId="25" fillId="16" borderId="11" xfId="5" applyFont="1" applyFill="1" applyBorder="1" applyAlignment="1">
      <alignment horizontal="center" vertical="center" wrapText="1"/>
    </xf>
    <xf numFmtId="0" fontId="26" fillId="16" borderId="11" xfId="0" applyFont="1" applyFill="1" applyBorder="1" applyAlignment="1">
      <alignment horizontal="left" vertical="center" wrapText="1"/>
    </xf>
    <xf numFmtId="0" fontId="26" fillId="16" borderId="18" xfId="0" applyFont="1" applyFill="1" applyBorder="1" applyAlignment="1">
      <alignment horizontal="left" vertical="center" wrapText="1"/>
    </xf>
    <xf numFmtId="0" fontId="26" fillId="16" borderId="0" xfId="0" applyFont="1" applyFill="1" applyAlignment="1">
      <alignment vertical="center"/>
    </xf>
    <xf numFmtId="0" fontId="5" fillId="13" borderId="27" xfId="1" applyFont="1" applyFill="1" applyBorder="1" applyAlignment="1">
      <alignment horizontal="center" wrapText="1"/>
    </xf>
    <xf numFmtId="10" fontId="5" fillId="0" borderId="25" xfId="13" applyNumberFormat="1" applyFont="1" applyBorder="1" applyAlignment="1">
      <alignment horizontal="center" vertical="center"/>
    </xf>
    <xf numFmtId="166" fontId="5" fillId="13" borderId="27" xfId="1" applyNumberFormat="1" applyFont="1" applyFill="1" applyBorder="1" applyAlignment="1">
      <alignment horizontal="center" vertical="top" wrapText="1"/>
    </xf>
    <xf numFmtId="0" fontId="5" fillId="0" borderId="11" xfId="0" applyFont="1" applyFill="1" applyBorder="1" applyAlignment="1">
      <alignment horizontal="left" vertical="center"/>
    </xf>
    <xf numFmtId="9" fontId="26" fillId="16" borderId="33" xfId="13" applyNumberFormat="1" applyFont="1" applyFill="1" applyBorder="1" applyAlignment="1">
      <alignment horizontal="center" vertical="center" wrapText="1"/>
    </xf>
    <xf numFmtId="0" fontId="5" fillId="7" borderId="0" xfId="0" applyFont="1" applyFill="1" applyAlignment="1">
      <alignment vertical="center"/>
    </xf>
    <xf numFmtId="10" fontId="5" fillId="0" borderId="11" xfId="13" applyNumberFormat="1" applyFont="1" applyFill="1" applyBorder="1" applyAlignment="1">
      <alignment horizontal="center" vertical="center" wrapText="1"/>
    </xf>
    <xf numFmtId="10" fontId="5" fillId="0" borderId="25" xfId="13" applyNumberFormat="1" applyFont="1" applyFill="1" applyBorder="1" applyAlignment="1">
      <alignment horizontal="center" vertical="center" wrapText="1"/>
    </xf>
    <xf numFmtId="9" fontId="26" fillId="16" borderId="11" xfId="13" applyFont="1" applyFill="1" applyBorder="1" applyAlignment="1">
      <alignment horizontal="left" vertical="center" wrapText="1"/>
    </xf>
    <xf numFmtId="0" fontId="5" fillId="0" borderId="11" xfId="0" applyFont="1" applyBorder="1" applyAlignment="1">
      <alignment vertical="center" wrapText="1"/>
    </xf>
    <xf numFmtId="9" fontId="6" fillId="4" borderId="11" xfId="13" applyFont="1" applyFill="1" applyBorder="1" applyAlignment="1">
      <alignment horizontal="center" vertical="center" wrapText="1"/>
    </xf>
    <xf numFmtId="0" fontId="5" fillId="0" borderId="11" xfId="0" applyFont="1" applyBorder="1" applyAlignment="1">
      <alignment vertical="center"/>
    </xf>
    <xf numFmtId="9" fontId="6" fillId="4" borderId="11" xfId="0" applyNumberFormat="1" applyFont="1" applyFill="1" applyBorder="1" applyAlignment="1">
      <alignment horizontal="center" vertical="center" wrapText="1"/>
    </xf>
    <xf numFmtId="0" fontId="5" fillId="0" borderId="25" xfId="0" applyFont="1" applyBorder="1" applyAlignment="1">
      <alignment horizontal="left" vertical="center" wrapText="1"/>
    </xf>
    <xf numFmtId="10" fontId="5" fillId="0" borderId="25" xfId="13" applyNumberFormat="1" applyFont="1" applyBorder="1" applyAlignment="1">
      <alignment horizontal="center" vertical="center" wrapText="1"/>
    </xf>
    <xf numFmtId="0" fontId="5" fillId="12" borderId="25" xfId="0" applyFont="1" applyFill="1" applyBorder="1" applyAlignment="1">
      <alignment horizontal="left" vertical="center" wrapText="1"/>
    </xf>
    <xf numFmtId="0" fontId="5" fillId="0" borderId="25" xfId="0" applyFont="1" applyBorder="1" applyAlignment="1">
      <alignment horizontal="left" vertical="center"/>
    </xf>
    <xf numFmtId="10" fontId="5" fillId="0" borderId="11" xfId="13" applyNumberFormat="1" applyFont="1" applyBorder="1" applyAlignment="1">
      <alignment horizontal="center" vertical="center"/>
    </xf>
    <xf numFmtId="9" fontId="25" fillId="16" borderId="33" xfId="13" applyFont="1" applyFill="1" applyBorder="1" applyAlignment="1">
      <alignment horizontal="center" vertical="center" wrapText="1"/>
    </xf>
    <xf numFmtId="0" fontId="5" fillId="16" borderId="11" xfId="0" applyFont="1" applyFill="1" applyBorder="1" applyAlignment="1">
      <alignment vertical="center" wrapText="1"/>
    </xf>
    <xf numFmtId="9" fontId="6" fillId="16" borderId="11" xfId="0" applyNumberFormat="1" applyFont="1" applyFill="1" applyBorder="1" applyAlignment="1">
      <alignment vertical="center" wrapText="1"/>
    </xf>
    <xf numFmtId="0" fontId="5" fillId="16" borderId="18" xfId="0" applyFont="1" applyFill="1" applyBorder="1" applyAlignment="1">
      <alignment vertical="center" wrapText="1"/>
    </xf>
    <xf numFmtId="9" fontId="5" fillId="12" borderId="11" xfId="0" applyNumberFormat="1" applyFont="1" applyFill="1" applyBorder="1" applyAlignment="1">
      <alignment vertical="center"/>
    </xf>
    <xf numFmtId="0" fontId="5" fillId="16" borderId="11" xfId="0" applyFont="1" applyFill="1" applyBorder="1" applyAlignment="1">
      <alignment horizontal="center" vertical="center" wrapText="1"/>
    </xf>
    <xf numFmtId="9" fontId="6" fillId="16" borderId="11" xfId="0" applyNumberFormat="1" applyFont="1" applyFill="1" applyBorder="1" applyAlignment="1">
      <alignment horizontal="center" vertical="center" wrapText="1"/>
    </xf>
    <xf numFmtId="0" fontId="5" fillId="16" borderId="11" xfId="0" applyFont="1" applyFill="1" applyBorder="1" applyAlignment="1">
      <alignment horizontal="left" vertical="center" wrapText="1"/>
    </xf>
    <xf numFmtId="0" fontId="5" fillId="16" borderId="18" xfId="0" applyFont="1" applyFill="1" applyBorder="1" applyAlignment="1">
      <alignment horizontal="left" vertical="center" wrapText="1"/>
    </xf>
    <xf numFmtId="0" fontId="5" fillId="7" borderId="27" xfId="1" applyFont="1" applyFill="1" applyBorder="1" applyAlignment="1">
      <alignment horizontal="center" wrapText="1"/>
    </xf>
    <xf numFmtId="0" fontId="5" fillId="13" borderId="25" xfId="0" applyFont="1" applyFill="1" applyBorder="1" applyAlignment="1">
      <alignmen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12" borderId="25"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4" borderId="11" xfId="0" applyFont="1" applyFill="1" applyBorder="1" applyAlignment="1">
      <alignment horizontal="center" vertical="center"/>
    </xf>
    <xf numFmtId="9" fontId="6" fillId="4" borderId="11" xfId="0" applyNumberFormat="1" applyFont="1" applyFill="1" applyBorder="1" applyAlignment="1">
      <alignment horizontal="center" vertical="center"/>
    </xf>
    <xf numFmtId="0" fontId="5" fillId="16" borderId="25" xfId="0" applyFont="1" applyFill="1" applyBorder="1" applyAlignment="1">
      <alignment horizontal="center" vertical="center"/>
    </xf>
    <xf numFmtId="0" fontId="5" fillId="16" borderId="25" xfId="0" applyFont="1" applyFill="1" applyBorder="1" applyAlignment="1">
      <alignment horizontal="left" vertical="center"/>
    </xf>
    <xf numFmtId="0" fontId="6" fillId="16" borderId="25" xfId="0" applyFont="1" applyFill="1" applyBorder="1" applyAlignment="1">
      <alignment horizontal="center" vertical="center"/>
    </xf>
    <xf numFmtId="0" fontId="5" fillId="16" borderId="31" xfId="0" applyFont="1" applyFill="1" applyBorder="1" applyAlignment="1">
      <alignment horizontal="left" vertical="center"/>
    </xf>
    <xf numFmtId="0" fontId="5" fillId="0" borderId="27" xfId="1" applyFont="1" applyFill="1" applyBorder="1" applyAlignment="1">
      <alignment horizontal="center" wrapText="1"/>
    </xf>
    <xf numFmtId="167" fontId="6" fillId="7" borderId="27" xfId="1" applyNumberFormat="1" applyFont="1" applyFill="1" applyBorder="1" applyAlignment="1">
      <alignment horizontal="center" vertical="top" wrapText="1"/>
    </xf>
    <xf numFmtId="9" fontId="5" fillId="16" borderId="25" xfId="0" applyNumberFormat="1" applyFont="1" applyFill="1" applyBorder="1" applyAlignment="1">
      <alignment horizontal="center" vertical="center"/>
    </xf>
    <xf numFmtId="9" fontId="5" fillId="0" borderId="25" xfId="13" applyFont="1" applyFill="1" applyBorder="1" applyAlignment="1">
      <alignment vertical="center" wrapText="1"/>
    </xf>
    <xf numFmtId="0" fontId="5" fillId="13" borderId="12" xfId="0" applyFont="1" applyFill="1" applyBorder="1" applyAlignment="1">
      <alignment vertical="center" wrapText="1"/>
    </xf>
    <xf numFmtId="0" fontId="5" fillId="0" borderId="12" xfId="0" applyFont="1" applyBorder="1" applyAlignment="1">
      <alignment vertical="center"/>
    </xf>
    <xf numFmtId="9" fontId="25" fillId="16" borderId="33" xfId="1" applyNumberFormat="1" applyFont="1" applyFill="1" applyBorder="1" applyAlignment="1">
      <alignment horizontal="center" vertical="center" wrapText="1"/>
    </xf>
    <xf numFmtId="9" fontId="5" fillId="0" borderId="0" xfId="13" applyFont="1" applyFill="1" applyBorder="1" applyAlignment="1">
      <alignment horizontal="center" vertical="center" wrapText="1"/>
    </xf>
    <xf numFmtId="9" fontId="5" fillId="0" borderId="0" xfId="13" applyFont="1" applyAlignment="1">
      <alignment horizontal="center" vertical="center"/>
    </xf>
    <xf numFmtId="9" fontId="6" fillId="0" borderId="0" xfId="13" applyFont="1" applyBorder="1" applyAlignment="1">
      <alignment horizontal="center" vertical="center"/>
    </xf>
    <xf numFmtId="0" fontId="5" fillId="0" borderId="11" xfId="0" applyFont="1" applyFill="1" applyBorder="1" applyAlignment="1">
      <alignment horizontal="left" vertical="center" wrapText="1"/>
    </xf>
    <xf numFmtId="0" fontId="6" fillId="4" borderId="11"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24" fillId="15" borderId="20" xfId="0" applyFont="1" applyFill="1" applyBorder="1" applyAlignment="1">
      <alignment horizontal="center" vertical="center" wrapText="1"/>
    </xf>
    <xf numFmtId="168" fontId="5" fillId="0" borderId="0" xfId="12" applyNumberFormat="1" applyFont="1" applyFill="1" applyAlignment="1">
      <alignment horizontal="center" vertical="center"/>
    </xf>
    <xf numFmtId="0" fontId="6" fillId="0" borderId="0" xfId="0" applyFont="1" applyFill="1" applyAlignment="1">
      <alignment horizontal="center" vertical="center"/>
    </xf>
    <xf numFmtId="168" fontId="6" fillId="0" borderId="0" xfId="12" applyNumberFormat="1" applyFont="1" applyFill="1" applyAlignment="1">
      <alignment horizontal="center" vertical="center"/>
    </xf>
    <xf numFmtId="168" fontId="5" fillId="0" borderId="12" xfId="12" applyNumberFormat="1" applyFont="1" applyFill="1" applyBorder="1" applyAlignment="1">
      <alignment horizontal="center" vertical="center"/>
    </xf>
    <xf numFmtId="168" fontId="5" fillId="0" borderId="25" xfId="12" applyNumberFormat="1" applyFont="1" applyFill="1" applyBorder="1" applyAlignment="1">
      <alignment horizontal="center" vertical="center"/>
    </xf>
    <xf numFmtId="166" fontId="5" fillId="0" borderId="25" xfId="14" applyNumberFormat="1" applyFont="1" applyFill="1" applyBorder="1" applyAlignment="1">
      <alignment horizontal="center" vertical="center" wrapText="1"/>
    </xf>
    <xf numFmtId="166" fontId="5" fillId="0" borderId="25" xfId="4" applyNumberFormat="1" applyFont="1" applyFill="1" applyBorder="1" applyAlignment="1">
      <alignment horizontal="center" vertical="center" wrapText="1"/>
    </xf>
    <xf numFmtId="168" fontId="5" fillId="0" borderId="11" xfId="12" applyNumberFormat="1" applyFont="1" applyFill="1" applyBorder="1" applyAlignment="1">
      <alignment horizontal="center" vertical="center" wrapText="1"/>
    </xf>
    <xf numFmtId="168" fontId="5" fillId="0" borderId="11" xfId="12" applyNumberFormat="1" applyFont="1" applyFill="1" applyBorder="1" applyAlignment="1">
      <alignment horizontal="center" vertical="center"/>
    </xf>
    <xf numFmtId="166" fontId="5" fillId="0" borderId="11" xfId="4" applyNumberFormat="1" applyFont="1" applyFill="1" applyBorder="1" applyAlignment="1">
      <alignment horizontal="center" vertical="center" wrapText="1"/>
    </xf>
    <xf numFmtId="166" fontId="5" fillId="0" borderId="11" xfId="14" applyNumberFormat="1" applyFont="1" applyFill="1" applyBorder="1" applyAlignment="1">
      <alignment horizontal="center" vertical="center"/>
    </xf>
    <xf numFmtId="166" fontId="5" fillId="0" borderId="25" xfId="14" applyNumberFormat="1" applyFont="1" applyFill="1" applyBorder="1" applyAlignment="1">
      <alignment horizontal="center" vertical="center"/>
    </xf>
    <xf numFmtId="166" fontId="5" fillId="0" borderId="11" xfId="14" applyNumberFormat="1" applyFont="1" applyFill="1" applyBorder="1" applyAlignment="1">
      <alignment horizontal="center" vertical="center" wrapText="1"/>
    </xf>
    <xf numFmtId="0" fontId="5" fillId="0" borderId="0" xfId="0" applyFont="1" applyFill="1" applyAlignment="1">
      <alignment horizontal="center" vertical="center"/>
    </xf>
    <xf numFmtId="166" fontId="6" fillId="0" borderId="0" xfId="0" applyNumberFormat="1" applyFont="1" applyFill="1" applyBorder="1" applyAlignment="1">
      <alignment horizontal="left" vertical="center"/>
    </xf>
    <xf numFmtId="166" fontId="5" fillId="0" borderId="12" xfId="14" applyNumberFormat="1" applyFont="1" applyFill="1" applyBorder="1" applyAlignment="1">
      <alignment vertical="center" wrapText="1"/>
    </xf>
    <xf numFmtId="166" fontId="5" fillId="0" borderId="11" xfId="4" applyNumberFormat="1" applyFont="1" applyFill="1" applyBorder="1" applyAlignment="1">
      <alignment vertical="center" wrapText="1"/>
    </xf>
    <xf numFmtId="0" fontId="5" fillId="0" borderId="0" xfId="0" applyFont="1" applyFill="1" applyAlignment="1">
      <alignment horizontal="left" vertical="center"/>
    </xf>
    <xf numFmtId="166" fontId="26" fillId="16" borderId="33" xfId="1" applyNumberFormat="1" applyFont="1" applyFill="1" applyBorder="1" applyAlignment="1">
      <alignment vertical="top" wrapText="1"/>
    </xf>
    <xf numFmtId="165" fontId="26" fillId="16" borderId="33" xfId="14"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10" borderId="2" xfId="0" applyFont="1" applyFill="1" applyBorder="1" applyAlignment="1">
      <alignment horizontal="left" vertical="center" wrapText="1"/>
    </xf>
    <xf numFmtId="0" fontId="5" fillId="10" borderId="3" xfId="0" applyFont="1" applyFill="1" applyBorder="1" applyAlignment="1">
      <alignment horizontal="left" vertical="center" wrapText="1"/>
    </xf>
    <xf numFmtId="0" fontId="5" fillId="9" borderId="2" xfId="0" applyFont="1" applyFill="1" applyBorder="1" applyAlignment="1">
      <alignment horizontal="left" vertical="center" wrapText="1"/>
    </xf>
    <xf numFmtId="0" fontId="5" fillId="9"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166" fontId="5" fillId="0" borderId="2" xfId="4" applyNumberFormat="1" applyFont="1" applyFill="1" applyBorder="1" applyAlignment="1">
      <alignment horizontal="center" vertical="center" wrapText="1"/>
    </xf>
    <xf numFmtId="166" fontId="5" fillId="0" borderId="3" xfId="4" applyNumberFormat="1" applyFont="1" applyFill="1" applyBorder="1" applyAlignment="1">
      <alignment horizontal="center" vertical="center" wrapText="1"/>
    </xf>
    <xf numFmtId="166" fontId="5" fillId="0" borderId="4" xfId="4" applyNumberFormat="1" applyFont="1" applyFill="1" applyBorder="1" applyAlignment="1">
      <alignment horizontal="center" vertical="center" wrapText="1"/>
    </xf>
    <xf numFmtId="0" fontId="5" fillId="7" borderId="10" xfId="1" applyFont="1" applyFill="1" applyBorder="1" applyAlignment="1">
      <alignment horizontal="center" wrapText="1"/>
    </xf>
    <xf numFmtId="0" fontId="5" fillId="7" borderId="7" xfId="1" applyFont="1" applyFill="1" applyBorder="1" applyAlignment="1">
      <alignment horizontal="center" wrapText="1"/>
    </xf>
    <xf numFmtId="167" fontId="6" fillId="0" borderId="7" xfId="1" applyNumberFormat="1" applyFont="1" applyFill="1" applyBorder="1" applyAlignment="1">
      <alignment horizontal="center" vertical="top" wrapText="1"/>
    </xf>
    <xf numFmtId="167" fontId="6" fillId="0" borderId="6" xfId="1" applyNumberFormat="1" applyFont="1" applyFill="1" applyBorder="1" applyAlignment="1">
      <alignment horizontal="center" vertical="top" wrapText="1"/>
    </xf>
    <xf numFmtId="167" fontId="6" fillId="7" borderId="4" xfId="1" applyNumberFormat="1" applyFont="1" applyFill="1" applyBorder="1" applyAlignment="1">
      <alignment horizontal="center" vertical="top" wrapText="1"/>
    </xf>
    <xf numFmtId="167" fontId="6" fillId="7" borderId="3" xfId="1" applyNumberFormat="1" applyFont="1" applyFill="1" applyBorder="1" applyAlignment="1">
      <alignment horizontal="center" vertical="top" wrapText="1"/>
    </xf>
    <xf numFmtId="0" fontId="5" fillId="7" borderId="2" xfId="1" applyFont="1" applyFill="1" applyBorder="1" applyAlignment="1">
      <alignment horizontal="center" wrapText="1"/>
    </xf>
    <xf numFmtId="0" fontId="5" fillId="7" borderId="4" xfId="1" applyFont="1" applyFill="1" applyBorder="1" applyAlignment="1">
      <alignment horizontal="center" wrapText="1"/>
    </xf>
    <xf numFmtId="167" fontId="6" fillId="0" borderId="4" xfId="1" applyNumberFormat="1" applyFont="1" applyFill="1" applyBorder="1" applyAlignment="1">
      <alignment horizontal="center" vertical="top" wrapText="1"/>
    </xf>
    <xf numFmtId="167" fontId="6" fillId="0" borderId="3" xfId="1" applyNumberFormat="1" applyFont="1" applyFill="1" applyBorder="1" applyAlignment="1">
      <alignment horizontal="center" vertical="top" wrapText="1"/>
    </xf>
    <xf numFmtId="0" fontId="5" fillId="7" borderId="2" xfId="1" applyFont="1" applyFill="1" applyBorder="1" applyAlignment="1">
      <alignment horizontal="center"/>
    </xf>
    <xf numFmtId="0" fontId="5" fillId="7" borderId="4" xfId="1" applyFont="1" applyFill="1" applyBorder="1" applyAlignment="1">
      <alignment horizontal="center"/>
    </xf>
    <xf numFmtId="0" fontId="5" fillId="0" borderId="4" xfId="0" applyFont="1" applyFill="1" applyBorder="1" applyAlignment="1">
      <alignment horizontal="left" vertical="center" wrapText="1"/>
    </xf>
    <xf numFmtId="166" fontId="6" fillId="7" borderId="4" xfId="1" applyNumberFormat="1" applyFont="1" applyFill="1" applyBorder="1" applyAlignment="1">
      <alignment horizontal="center" vertical="top" wrapText="1"/>
    </xf>
    <xf numFmtId="164" fontId="6" fillId="7" borderId="4" xfId="1" applyNumberFormat="1" applyFont="1" applyFill="1" applyBorder="1" applyAlignment="1">
      <alignment horizontal="center" vertical="top" wrapText="1"/>
    </xf>
    <xf numFmtId="164" fontId="6" fillId="7" borderId="3" xfId="1" applyNumberFormat="1" applyFont="1" applyFill="1" applyBorder="1" applyAlignment="1">
      <alignment horizontal="center" vertical="top" wrapText="1"/>
    </xf>
    <xf numFmtId="0" fontId="5" fillId="0" borderId="2" xfId="1" applyFont="1" applyFill="1" applyBorder="1" applyAlignment="1">
      <alignment horizontal="center" wrapText="1"/>
    </xf>
    <xf numFmtId="0" fontId="5" fillId="0" borderId="4" xfId="1" applyFont="1" applyFill="1" applyBorder="1" applyAlignment="1">
      <alignment horizontal="center" wrapText="1"/>
    </xf>
    <xf numFmtId="0" fontId="8" fillId="0" borderId="0" xfId="0" applyFont="1" applyAlignment="1">
      <alignment horizontal="center" vertical="center"/>
    </xf>
    <xf numFmtId="0" fontId="9" fillId="0" borderId="0" xfId="0" applyFont="1" applyBorder="1" applyAlignment="1">
      <alignment horizontal="center" vertical="center"/>
    </xf>
    <xf numFmtId="49" fontId="6" fillId="2" borderId="8" xfId="0" applyNumberFormat="1" applyFont="1" applyFill="1" applyBorder="1" applyAlignment="1">
      <alignment horizontal="center" vertical="center"/>
    </xf>
    <xf numFmtId="49" fontId="6" fillId="2" borderId="9"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9" borderId="2" xfId="1" applyFont="1" applyFill="1" applyBorder="1" applyAlignment="1">
      <alignment horizontal="left" vertical="center" wrapText="1"/>
    </xf>
    <xf numFmtId="0" fontId="5" fillId="9" borderId="3" xfId="1" applyFont="1" applyFill="1" applyBorder="1" applyAlignment="1">
      <alignment horizontal="left" vertical="center" wrapText="1"/>
    </xf>
    <xf numFmtId="166" fontId="6" fillId="0" borderId="4" xfId="1" applyNumberFormat="1" applyFont="1" applyFill="1" applyBorder="1" applyAlignment="1">
      <alignment horizontal="center" vertical="top" wrapText="1"/>
    </xf>
    <xf numFmtId="164" fontId="6" fillId="0" borderId="4" xfId="1" applyNumberFormat="1" applyFont="1" applyFill="1" applyBorder="1" applyAlignment="1">
      <alignment horizontal="center" vertical="top"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9" fontId="6" fillId="0" borderId="25"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9" fontId="5" fillId="0" borderId="25" xfId="13" applyFont="1" applyFill="1" applyBorder="1" applyAlignment="1">
      <alignment horizontal="center" vertical="center" wrapText="1"/>
    </xf>
    <xf numFmtId="9" fontId="5" fillId="0" borderId="12" xfId="13" applyFont="1" applyFill="1" applyBorder="1" applyAlignment="1">
      <alignment horizontal="center" vertical="center" wrapText="1"/>
    </xf>
    <xf numFmtId="0" fontId="5" fillId="7" borderId="27" xfId="1" applyFont="1" applyFill="1" applyBorder="1" applyAlignment="1">
      <alignment horizontal="center" wrapText="1"/>
    </xf>
    <xf numFmtId="0" fontId="5" fillId="7" borderId="24" xfId="1" applyFont="1" applyFill="1" applyBorder="1" applyAlignment="1">
      <alignment horizontal="center" wrapText="1"/>
    </xf>
    <xf numFmtId="167" fontId="6" fillId="0" borderId="27" xfId="1" applyNumberFormat="1" applyFont="1" applyFill="1" applyBorder="1" applyAlignment="1">
      <alignment horizontal="center" vertical="top" wrapText="1"/>
    </xf>
    <xf numFmtId="167" fontId="6" fillId="0" borderId="24" xfId="1" applyNumberFormat="1" applyFont="1" applyFill="1" applyBorder="1" applyAlignment="1">
      <alignment horizontal="center" vertical="top" wrapText="1"/>
    </xf>
    <xf numFmtId="0" fontId="5" fillId="7" borderId="23" xfId="1" applyFont="1" applyFill="1" applyBorder="1" applyAlignment="1">
      <alignment horizontal="center" wrapText="1"/>
    </xf>
    <xf numFmtId="9" fontId="5" fillId="9" borderId="25" xfId="0" applyNumberFormat="1" applyFont="1" applyFill="1" applyBorder="1" applyAlignment="1">
      <alignment horizontal="center" vertical="center" wrapText="1"/>
    </xf>
    <xf numFmtId="9" fontId="5" fillId="9" borderId="12" xfId="0" applyNumberFormat="1"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5" fillId="3" borderId="25" xfId="5" applyNumberFormat="1" applyFont="1" applyFill="1" applyBorder="1" applyAlignment="1">
      <alignment horizontal="center" vertical="center" wrapText="1"/>
    </xf>
    <xf numFmtId="9" fontId="5" fillId="3" borderId="12" xfId="5" applyNumberFormat="1" applyFont="1" applyFill="1" applyBorder="1" applyAlignment="1">
      <alignment horizontal="center" vertical="center" wrapText="1"/>
    </xf>
    <xf numFmtId="9" fontId="5" fillId="14" borderId="25" xfId="5" applyNumberFormat="1" applyFont="1" applyFill="1" applyBorder="1" applyAlignment="1">
      <alignment horizontal="center" vertical="center" wrapText="1"/>
    </xf>
    <xf numFmtId="9" fontId="5" fillId="14" borderId="12" xfId="5" applyNumberFormat="1" applyFont="1" applyFill="1" applyBorder="1" applyAlignment="1">
      <alignment horizontal="center" vertical="center" wrapText="1"/>
    </xf>
    <xf numFmtId="9" fontId="5" fillId="0" borderId="25" xfId="5" applyNumberFormat="1" applyFont="1" applyFill="1" applyBorder="1" applyAlignment="1">
      <alignment horizontal="center" vertical="center" wrapText="1"/>
    </xf>
    <xf numFmtId="9" fontId="5" fillId="0" borderId="12" xfId="5"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12" borderId="25" xfId="0" quotePrefix="1" applyFont="1" applyFill="1" applyBorder="1" applyAlignment="1">
      <alignment horizontal="left" vertical="center" wrapText="1"/>
    </xf>
    <xf numFmtId="0" fontId="5" fillId="12" borderId="12" xfId="0" quotePrefix="1"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12" xfId="0" applyFont="1" applyFill="1" applyBorder="1" applyAlignment="1">
      <alignment horizontal="center" vertical="center"/>
    </xf>
    <xf numFmtId="167" fontId="6" fillId="0" borderId="23" xfId="1" applyNumberFormat="1" applyFont="1" applyFill="1" applyBorder="1" applyAlignment="1">
      <alignment horizontal="center" vertical="top" wrapText="1"/>
    </xf>
    <xf numFmtId="0" fontId="5" fillId="0" borderId="1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12" borderId="25" xfId="0" applyFont="1" applyFill="1" applyBorder="1" applyAlignment="1">
      <alignment horizontal="left" vertical="center" wrapText="1"/>
    </xf>
    <xf numFmtId="0" fontId="5" fillId="12" borderId="13" xfId="0" applyFont="1" applyFill="1" applyBorder="1" applyAlignment="1">
      <alignment horizontal="left" vertical="center" wrapText="1"/>
    </xf>
    <xf numFmtId="0" fontId="5" fillId="0" borderId="25" xfId="0" applyFont="1" applyBorder="1" applyAlignment="1">
      <alignment horizontal="left" vertical="center"/>
    </xf>
    <xf numFmtId="0" fontId="5" fillId="0" borderId="13" xfId="0" applyFont="1" applyBorder="1" applyAlignment="1">
      <alignment horizontal="left" vertical="center"/>
    </xf>
    <xf numFmtId="0" fontId="6" fillId="4" borderId="11" xfId="0" applyFont="1" applyFill="1" applyBorder="1" applyAlignment="1">
      <alignment horizontal="center" vertical="center" wrapText="1"/>
    </xf>
    <xf numFmtId="0" fontId="6" fillId="4" borderId="25" xfId="0" applyFont="1" applyFill="1" applyBorder="1" applyAlignment="1">
      <alignment horizontal="center" vertical="center" wrapText="1"/>
    </xf>
    <xf numFmtId="166" fontId="5" fillId="0" borderId="25" xfId="14" applyNumberFormat="1" applyFont="1" applyFill="1" applyBorder="1" applyAlignment="1">
      <alignment horizontal="center" vertical="center"/>
    </xf>
    <xf numFmtId="166" fontId="5" fillId="0" borderId="13" xfId="14" applyNumberFormat="1" applyFont="1" applyFill="1" applyBorder="1" applyAlignment="1">
      <alignment horizontal="center" vertical="center"/>
    </xf>
    <xf numFmtId="10" fontId="5" fillId="0" borderId="25" xfId="13" applyNumberFormat="1" applyFont="1" applyBorder="1" applyAlignment="1">
      <alignment horizontal="center" vertical="center"/>
    </xf>
    <xf numFmtId="10" fontId="5" fillId="0" borderId="13" xfId="13" applyNumberFormat="1" applyFont="1" applyBorder="1" applyAlignment="1">
      <alignment horizontal="center" vertical="center"/>
    </xf>
    <xf numFmtId="0" fontId="5" fillId="0" borderId="11" xfId="0" applyFont="1" applyBorder="1" applyAlignment="1">
      <alignment horizontal="left" vertical="center" wrapText="1"/>
    </xf>
    <xf numFmtId="166" fontId="5" fillId="0" borderId="25" xfId="4" applyNumberFormat="1" applyFont="1" applyFill="1" applyBorder="1" applyAlignment="1">
      <alignment horizontal="center" vertical="center" wrapText="1"/>
    </xf>
    <xf numFmtId="166" fontId="5" fillId="0" borderId="13" xfId="4"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12" borderId="25"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2" borderId="1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12" borderId="11" xfId="0" applyFont="1" applyFill="1" applyBorder="1" applyAlignment="1">
      <alignment horizontal="center" vertical="center" wrapText="1"/>
    </xf>
    <xf numFmtId="0" fontId="5" fillId="0" borderId="26" xfId="0" applyFont="1" applyFill="1" applyBorder="1" applyAlignment="1">
      <alignment horizontal="left" vertical="center" wrapText="1"/>
    </xf>
    <xf numFmtId="0" fontId="5" fillId="0" borderId="12" xfId="0" applyFont="1" applyFill="1" applyBorder="1" applyAlignment="1">
      <alignment horizontal="left" vertical="center" wrapText="1"/>
    </xf>
    <xf numFmtId="9" fontId="6" fillId="4" borderId="25" xfId="0" applyNumberFormat="1" applyFont="1" applyFill="1" applyBorder="1" applyAlignment="1">
      <alignment horizontal="center" vertical="center" wrapText="1"/>
    </xf>
    <xf numFmtId="9" fontId="6" fillId="4" borderId="12" xfId="0" applyNumberFormat="1"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0" borderId="25" xfId="0" quotePrefix="1" applyFont="1" applyFill="1" applyBorder="1" applyAlignment="1">
      <alignment horizontal="left" vertical="center" wrapText="1"/>
    </xf>
    <xf numFmtId="0" fontId="5" fillId="0" borderId="12" xfId="0" quotePrefix="1" applyFont="1" applyFill="1" applyBorder="1" applyAlignment="1">
      <alignment horizontal="left" vertical="center" wrapText="1"/>
    </xf>
    <xf numFmtId="0" fontId="5" fillId="0" borderId="18" xfId="0" applyFont="1" applyFill="1" applyBorder="1" applyAlignment="1">
      <alignment horizontal="center" vertical="center" wrapText="1"/>
    </xf>
    <xf numFmtId="9" fontId="6" fillId="4" borderId="11" xfId="0" applyNumberFormat="1" applyFont="1" applyFill="1" applyBorder="1" applyAlignment="1">
      <alignment horizontal="center" vertical="center" wrapText="1"/>
    </xf>
    <xf numFmtId="167" fontId="6" fillId="7" borderId="27" xfId="1" applyNumberFormat="1" applyFont="1" applyFill="1" applyBorder="1" applyAlignment="1">
      <alignment horizontal="center" vertical="top" wrapText="1"/>
    </xf>
    <xf numFmtId="167" fontId="6" fillId="7" borderId="24" xfId="1" applyNumberFormat="1" applyFont="1" applyFill="1" applyBorder="1" applyAlignment="1">
      <alignment horizontal="center" vertical="top" wrapText="1"/>
    </xf>
    <xf numFmtId="166" fontId="5" fillId="0" borderId="12" xfId="4" applyNumberFormat="1" applyFont="1" applyFill="1" applyBorder="1" applyAlignment="1">
      <alignment horizontal="center" vertical="center" wrapText="1"/>
    </xf>
    <xf numFmtId="10" fontId="5" fillId="0" borderId="25" xfId="13" applyNumberFormat="1" applyFont="1" applyFill="1" applyBorder="1" applyAlignment="1">
      <alignment horizontal="center" vertical="center" wrapText="1"/>
    </xf>
    <xf numFmtId="10" fontId="5" fillId="0" borderId="12" xfId="13" applyNumberFormat="1" applyFont="1" applyFill="1" applyBorder="1" applyAlignment="1">
      <alignment horizontal="center" vertical="center" wrapText="1"/>
    </xf>
    <xf numFmtId="166" fontId="6" fillId="7" borderId="17" xfId="1" applyNumberFormat="1" applyFont="1" applyFill="1" applyBorder="1" applyAlignment="1">
      <alignment horizontal="center" vertical="top" wrapText="1"/>
    </xf>
    <xf numFmtId="164" fontId="6" fillId="7" borderId="17" xfId="1" applyNumberFormat="1" applyFont="1" applyFill="1" applyBorder="1" applyAlignment="1">
      <alignment horizontal="center" vertical="top" wrapText="1"/>
    </xf>
    <xf numFmtId="9" fontId="6" fillId="4" borderId="11" xfId="5" applyFont="1" applyFill="1" applyBorder="1" applyAlignment="1">
      <alignment horizontal="center" vertical="center" wrapText="1"/>
    </xf>
    <xf numFmtId="9" fontId="5" fillId="9" borderId="11" xfId="0" applyNumberFormat="1" applyFont="1" applyFill="1" applyBorder="1" applyAlignment="1">
      <alignment horizontal="center" vertical="center" wrapText="1"/>
    </xf>
    <xf numFmtId="9" fontId="5" fillId="3" borderId="11" xfId="5" applyNumberFormat="1" applyFont="1" applyFill="1" applyBorder="1" applyAlignment="1">
      <alignment horizontal="center" vertical="center" wrapText="1"/>
    </xf>
    <xf numFmtId="9" fontId="5" fillId="14" borderId="11" xfId="5" applyNumberFormat="1" applyFont="1" applyFill="1" applyBorder="1" applyAlignment="1">
      <alignment horizontal="center" vertical="center" wrapText="1"/>
    </xf>
    <xf numFmtId="9" fontId="5" fillId="0" borderId="11" xfId="5" applyNumberFormat="1"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0" fontId="5" fillId="0" borderId="17" xfId="1" applyFont="1" applyFill="1" applyBorder="1" applyAlignment="1">
      <alignment horizontal="center" wrapText="1"/>
    </xf>
    <xf numFmtId="0" fontId="5" fillId="0" borderId="11" xfId="0" quotePrefix="1" applyFont="1" applyFill="1" applyBorder="1" applyAlignment="1">
      <alignment horizontal="left" vertical="center" wrapText="1"/>
    </xf>
    <xf numFmtId="166" fontId="6" fillId="7" borderId="27" xfId="1" applyNumberFormat="1" applyFont="1" applyFill="1" applyBorder="1" applyAlignment="1">
      <alignment horizontal="center" vertical="top" wrapText="1"/>
    </xf>
    <xf numFmtId="166" fontId="6" fillId="7" borderId="23" xfId="1" applyNumberFormat="1" applyFont="1" applyFill="1" applyBorder="1" applyAlignment="1">
      <alignment horizontal="center" vertical="top" wrapText="1"/>
    </xf>
    <xf numFmtId="166" fontId="6" fillId="7" borderId="24" xfId="1" applyNumberFormat="1" applyFont="1" applyFill="1" applyBorder="1" applyAlignment="1">
      <alignment horizontal="center" vertical="top" wrapText="1"/>
    </xf>
    <xf numFmtId="0" fontId="5" fillId="0" borderId="11" xfId="0" quotePrefix="1" applyFont="1" applyFill="1" applyBorder="1" applyAlignment="1">
      <alignment horizontal="center" vertical="center" wrapText="1"/>
    </xf>
    <xf numFmtId="9" fontId="6" fillId="4" borderId="11" xfId="13" applyFont="1" applyFill="1" applyBorder="1" applyAlignment="1">
      <alignment horizontal="center" vertical="center" wrapText="1"/>
    </xf>
    <xf numFmtId="0" fontId="6" fillId="4" borderId="11" xfId="0" applyNumberFormat="1" applyFont="1" applyFill="1" applyBorder="1" applyAlignment="1">
      <alignment horizontal="center" vertical="center" wrapText="1"/>
    </xf>
    <xf numFmtId="168" fontId="5" fillId="0" borderId="28" xfId="12" applyNumberFormat="1" applyFont="1" applyFill="1" applyBorder="1" applyAlignment="1">
      <alignment horizontal="center" vertical="center"/>
    </xf>
    <xf numFmtId="168" fontId="5" fillId="0" borderId="29" xfId="12" applyNumberFormat="1" applyFont="1" applyFill="1" applyBorder="1" applyAlignment="1">
      <alignment horizontal="center" vertical="center"/>
    </xf>
    <xf numFmtId="168" fontId="5" fillId="0" borderId="30" xfId="12" applyNumberFormat="1" applyFont="1" applyFill="1" applyBorder="1" applyAlignment="1">
      <alignment horizontal="center" vertical="center"/>
    </xf>
    <xf numFmtId="9" fontId="5" fillId="0" borderId="13" xfId="5"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9" fontId="5" fillId="0" borderId="13" xfId="13" applyFont="1" applyFill="1" applyBorder="1" applyAlignment="1">
      <alignment horizontal="center" vertical="center" wrapText="1"/>
    </xf>
    <xf numFmtId="0" fontId="5"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10" fontId="5" fillId="0" borderId="12" xfId="13" applyNumberFormat="1" applyFont="1" applyBorder="1" applyAlignment="1">
      <alignment horizontal="center" vertical="center"/>
    </xf>
    <xf numFmtId="9" fontId="5" fillId="9" borderId="13" xfId="0" applyNumberFormat="1" applyFont="1" applyFill="1" applyBorder="1" applyAlignment="1">
      <alignment horizontal="center" vertical="center" wrapText="1"/>
    </xf>
    <xf numFmtId="9" fontId="5" fillId="3" borderId="13" xfId="5" applyNumberFormat="1" applyFont="1" applyFill="1" applyBorder="1" applyAlignment="1">
      <alignment horizontal="center" vertical="center" wrapText="1"/>
    </xf>
    <xf numFmtId="9" fontId="5" fillId="14" borderId="13" xfId="5" applyNumberFormat="1" applyFont="1" applyFill="1" applyBorder="1" applyAlignment="1">
      <alignment horizontal="center" vertical="center" wrapText="1"/>
    </xf>
    <xf numFmtId="0" fontId="5" fillId="0" borderId="18" xfId="0" quotePrefix="1" applyFont="1" applyFill="1" applyBorder="1" applyAlignment="1">
      <alignment horizontal="left" vertical="center" wrapText="1"/>
    </xf>
    <xf numFmtId="166" fontId="5" fillId="13" borderId="17" xfId="1" applyNumberFormat="1" applyFont="1" applyFill="1" applyBorder="1" applyAlignment="1">
      <alignment horizontal="center" vertical="top"/>
    </xf>
    <xf numFmtId="0" fontId="5" fillId="13" borderId="17" xfId="1" applyFont="1" applyFill="1" applyBorder="1" applyAlignment="1">
      <alignment horizontal="center"/>
    </xf>
    <xf numFmtId="10" fontId="6" fillId="4" borderId="11" xfId="0" applyNumberFormat="1" applyFont="1" applyFill="1" applyBorder="1" applyAlignment="1">
      <alignment horizontal="center" vertical="center" wrapText="1"/>
    </xf>
    <xf numFmtId="166" fontId="5" fillId="0" borderId="25" xfId="14" applyNumberFormat="1" applyFont="1" applyFill="1" applyBorder="1" applyAlignment="1">
      <alignment horizontal="center" vertical="center" wrapText="1"/>
    </xf>
    <xf numFmtId="166" fontId="5" fillId="0" borderId="13" xfId="14" applyNumberFormat="1" applyFont="1" applyFill="1" applyBorder="1" applyAlignment="1">
      <alignment horizontal="center" vertical="center" wrapText="1"/>
    </xf>
    <xf numFmtId="0" fontId="24" fillId="15" borderId="11" xfId="0" applyFont="1" applyFill="1" applyBorder="1" applyAlignment="1">
      <alignment horizontal="center" vertical="center" wrapText="1"/>
    </xf>
    <xf numFmtId="0" fontId="24" fillId="15" borderId="18" xfId="0" applyFont="1" applyFill="1" applyBorder="1" applyAlignment="1">
      <alignment horizontal="center" vertical="center" wrapText="1"/>
    </xf>
    <xf numFmtId="0" fontId="5" fillId="13" borderId="22" xfId="1" applyFont="1" applyFill="1" applyBorder="1" applyAlignment="1">
      <alignment horizontal="center" wrapText="1"/>
    </xf>
    <xf numFmtId="0" fontId="5" fillId="13" borderId="23" xfId="1" applyFont="1" applyFill="1" applyBorder="1" applyAlignment="1">
      <alignment horizontal="center" wrapText="1"/>
    </xf>
    <xf numFmtId="0" fontId="5" fillId="13" borderId="24" xfId="1" applyFont="1" applyFill="1" applyBorder="1" applyAlignment="1">
      <alignment horizontal="center" wrapText="1"/>
    </xf>
    <xf numFmtId="0" fontId="24" fillId="15" borderId="15" xfId="0" applyFont="1" applyFill="1" applyBorder="1" applyAlignment="1">
      <alignment horizontal="center" vertical="center" wrapText="1"/>
    </xf>
    <xf numFmtId="0" fontId="24" fillId="15" borderId="20" xfId="0" applyFont="1" applyFill="1" applyBorder="1" applyAlignment="1">
      <alignment horizontal="center" vertical="center" wrapText="1"/>
    </xf>
    <xf numFmtId="0" fontId="24" fillId="15" borderId="16" xfId="0" applyFont="1" applyFill="1" applyBorder="1" applyAlignment="1">
      <alignment horizontal="center" vertical="center" wrapText="1"/>
    </xf>
    <xf numFmtId="166" fontId="5" fillId="13" borderId="27" xfId="1" applyNumberFormat="1" applyFont="1" applyFill="1" applyBorder="1" applyAlignment="1">
      <alignment horizontal="center" vertical="top" wrapText="1"/>
    </xf>
    <xf numFmtId="166" fontId="5" fillId="13" borderId="23" xfId="1" applyNumberFormat="1" applyFont="1" applyFill="1" applyBorder="1" applyAlignment="1">
      <alignment horizontal="center" vertical="top" wrapText="1"/>
    </xf>
    <xf numFmtId="168" fontId="5" fillId="0" borderId="25" xfId="12" applyNumberFormat="1" applyFont="1" applyFill="1" applyBorder="1" applyAlignment="1">
      <alignment horizontal="center" vertical="center"/>
    </xf>
    <xf numFmtId="168" fontId="5" fillId="0" borderId="13" xfId="12" applyNumberFormat="1" applyFont="1" applyFill="1" applyBorder="1" applyAlignment="1">
      <alignment horizontal="center" vertical="center"/>
    </xf>
    <xf numFmtId="10" fontId="5" fillId="0" borderId="25" xfId="13" applyNumberFormat="1" applyFont="1" applyFill="1" applyBorder="1" applyAlignment="1">
      <alignment horizontal="center" vertical="center"/>
    </xf>
    <xf numFmtId="10" fontId="5" fillId="0" borderId="13" xfId="13" applyNumberFormat="1" applyFont="1" applyFill="1" applyBorder="1" applyAlignment="1">
      <alignment horizontal="center" vertical="center"/>
    </xf>
    <xf numFmtId="9" fontId="5" fillId="0" borderId="11" xfId="13" applyFont="1" applyFill="1" applyBorder="1" applyAlignment="1">
      <alignment horizontal="center" vertical="center" wrapText="1"/>
    </xf>
    <xf numFmtId="0" fontId="24" fillId="15" borderId="14" xfId="0" applyFont="1" applyFill="1" applyBorder="1" applyAlignment="1">
      <alignment horizontal="center" vertical="center" wrapText="1"/>
    </xf>
    <xf numFmtId="0" fontId="24" fillId="15" borderId="17" xfId="0" applyFont="1" applyFill="1" applyBorder="1" applyAlignment="1">
      <alignment horizontal="center" vertical="center" wrapText="1"/>
    </xf>
    <xf numFmtId="0" fontId="24" fillId="15" borderId="19" xfId="0" applyFont="1" applyFill="1" applyBorder="1" applyAlignment="1">
      <alignment horizontal="center" vertical="center" wrapText="1"/>
    </xf>
  </cellXfs>
  <cellStyles count="15">
    <cellStyle name="Millares" xfId="12" builtinId="3"/>
    <cellStyle name="Moneda" xfId="14" builtinId="4"/>
    <cellStyle name="Moneda 2" xfId="4"/>
    <cellStyle name="Normal" xfId="0" builtinId="0"/>
    <cellStyle name="Normal 2" xfId="1"/>
    <cellStyle name="Normal 2 2" xfId="3"/>
    <cellStyle name="Normal 2 2 2" xfId="7"/>
    <cellStyle name="Normal 2 2 2 2" xfId="11"/>
    <cellStyle name="Normal 2 2 3" xfId="9"/>
    <cellStyle name="Normal 2 3" xfId="6"/>
    <cellStyle name="Normal 2 3 2" xfId="10"/>
    <cellStyle name="Normal 2 4" xfId="8"/>
    <cellStyle name="Normal 3" xfId="2"/>
    <cellStyle name="Porcentaje" xfId="13" builtinId="5"/>
    <cellStyle name="Porcentaje 2" xfId="5"/>
  </cellStyles>
  <dxfs count="0"/>
  <tableStyles count="0" defaultTableStyle="TableStyleMedium9" defaultPivotStyle="PivotStyleLight16"/>
  <colors>
    <mruColors>
      <color rgb="FF0050A0"/>
      <color rgb="FFFFFF99"/>
      <color rgb="FFFFFF66"/>
      <color rgb="FFDDEBF3"/>
      <color rgb="FFC0C0C0"/>
      <color rgb="FF000066"/>
      <color rgb="FF000099"/>
      <color rgb="FF0000CC"/>
      <color rgb="FF00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22</xdr:col>
      <xdr:colOff>1652274</xdr:colOff>
      <xdr:row>4</xdr:row>
      <xdr:rowOff>10583</xdr:rowOff>
    </xdr:to>
    <xdr:pic>
      <xdr:nvPicPr>
        <xdr:cNvPr id="7" name="6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06450" y="0"/>
          <a:ext cx="1652274" cy="705908"/>
        </a:xfrm>
        <a:prstGeom prst="rect">
          <a:avLst/>
        </a:prstGeom>
      </xdr:spPr>
    </xdr:pic>
    <xdr:clientData/>
  </xdr:twoCellAnchor>
  <xdr:twoCellAnchor editAs="oneCell">
    <xdr:from>
      <xdr:col>0</xdr:col>
      <xdr:colOff>0</xdr:colOff>
      <xdr:row>0</xdr:row>
      <xdr:rowOff>0</xdr:rowOff>
    </xdr:from>
    <xdr:to>
      <xdr:col>1</xdr:col>
      <xdr:colOff>511919</xdr:colOff>
      <xdr:row>4</xdr:row>
      <xdr:rowOff>58208</xdr:rowOff>
    </xdr:to>
    <xdr:pic>
      <xdr:nvPicPr>
        <xdr:cNvPr id="4"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54919" cy="753533"/>
        </a:xfrm>
        <a:prstGeom prst="rect">
          <a:avLst/>
        </a:prstGeom>
      </xdr:spPr>
    </xdr:pic>
    <xdr:clientData/>
  </xdr:twoCellAnchor>
  <xdr:twoCellAnchor editAs="oneCell">
    <xdr:from>
      <xdr:col>0</xdr:col>
      <xdr:colOff>0</xdr:colOff>
      <xdr:row>0</xdr:row>
      <xdr:rowOff>0</xdr:rowOff>
    </xdr:from>
    <xdr:to>
      <xdr:col>1</xdr:col>
      <xdr:colOff>511919</xdr:colOff>
      <xdr:row>4</xdr:row>
      <xdr:rowOff>58208</xdr:rowOff>
    </xdr:to>
    <xdr:pic>
      <xdr:nvPicPr>
        <xdr:cNvPr id="8"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54919" cy="7535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260855</xdr:colOff>
      <xdr:row>3</xdr:row>
      <xdr:rowOff>109941</xdr:rowOff>
    </xdr:to>
    <xdr:pic>
      <xdr:nvPicPr>
        <xdr:cNvPr id="2"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65780" cy="730796"/>
        </a:xfrm>
        <a:prstGeom prst="rect">
          <a:avLst/>
        </a:prstGeom>
      </xdr:spPr>
    </xdr:pic>
    <xdr:clientData/>
  </xdr:twoCellAnchor>
  <xdr:twoCellAnchor editAs="oneCell">
    <xdr:from>
      <xdr:col>16</xdr:col>
      <xdr:colOff>0</xdr:colOff>
      <xdr:row>0</xdr:row>
      <xdr:rowOff>0</xdr:rowOff>
    </xdr:from>
    <xdr:to>
      <xdr:col>18</xdr:col>
      <xdr:colOff>22725</xdr:colOff>
      <xdr:row>3</xdr:row>
      <xdr:rowOff>109940</xdr:rowOff>
    </xdr:to>
    <xdr:pic>
      <xdr:nvPicPr>
        <xdr:cNvPr id="3"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49900" y="0"/>
          <a:ext cx="1603877" cy="7307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C204"/>
  <sheetViews>
    <sheetView zoomScale="80" zoomScaleNormal="80" zoomScaleSheetLayoutView="100" workbookViewId="0">
      <pane xSplit="1" ySplit="7" topLeftCell="B20" activePane="bottomRight" state="frozen"/>
      <selection pane="topRight" activeCell="B1" sqref="B1"/>
      <selection pane="bottomLeft" activeCell="A8" sqref="A8"/>
      <selection pane="bottomRight" activeCell="D10" sqref="D10"/>
    </sheetView>
  </sheetViews>
  <sheetFormatPr baseColWidth="10" defaultColWidth="11.42578125" defaultRowHeight="12.75" x14ac:dyDescent="0.2"/>
  <cols>
    <col min="1" max="1" width="17.140625" style="17" customWidth="1"/>
    <col min="2" max="2" width="20.140625" style="11" customWidth="1"/>
    <col min="3" max="3" width="33.85546875" style="3" customWidth="1"/>
    <col min="4" max="4" width="33.85546875" style="71" customWidth="1"/>
    <col min="5" max="5" width="29.7109375" style="3" customWidth="1"/>
    <col min="6" max="7" width="29.85546875" style="11" customWidth="1"/>
    <col min="8" max="8" width="29.85546875" style="17" customWidth="1"/>
    <col min="9" max="9" width="22" style="11" customWidth="1"/>
    <col min="10" max="10" width="25.5703125" style="17" customWidth="1"/>
    <col min="11" max="11" width="3.140625" style="11" customWidth="1"/>
    <col min="12" max="22" width="3.140625" style="4" customWidth="1"/>
    <col min="23" max="23" width="42.5703125" style="4" customWidth="1"/>
    <col min="24" max="24" width="11.28515625" style="17" customWidth="1"/>
    <col min="25" max="26" width="12.42578125" style="4" customWidth="1"/>
    <col min="27" max="27" width="26.28515625" style="4" customWidth="1"/>
    <col min="28" max="29" width="20.7109375" style="4" customWidth="1"/>
    <col min="30" max="16384" width="11.42578125" style="4"/>
  </cols>
  <sheetData>
    <row r="1" spans="1:29" s="7" customFormat="1" ht="11.25" x14ac:dyDescent="0.2">
      <c r="A1" s="10"/>
      <c r="B1" s="1"/>
      <c r="D1" s="8"/>
      <c r="F1" s="1"/>
      <c r="G1" s="1"/>
      <c r="H1" s="1"/>
      <c r="I1" s="1"/>
      <c r="J1" s="1"/>
      <c r="K1" s="8"/>
      <c r="V1" s="9" t="s">
        <v>224</v>
      </c>
      <c r="W1" s="10"/>
      <c r="X1" s="1"/>
      <c r="Y1" s="8"/>
      <c r="Z1" s="8"/>
      <c r="AA1" s="1"/>
      <c r="AB1" s="1"/>
      <c r="AC1" s="9" t="s">
        <v>224</v>
      </c>
    </row>
    <row r="2" spans="1:29" ht="18" x14ac:dyDescent="0.2">
      <c r="A2" s="10"/>
      <c r="B2" s="280" t="s">
        <v>11</v>
      </c>
      <c r="C2" s="280"/>
      <c r="D2" s="280"/>
      <c r="E2" s="280"/>
      <c r="F2" s="280"/>
      <c r="G2" s="280"/>
      <c r="H2" s="280"/>
      <c r="I2" s="280"/>
      <c r="J2" s="280"/>
      <c r="K2" s="280"/>
      <c r="L2" s="280"/>
      <c r="M2" s="280"/>
      <c r="N2" s="280"/>
      <c r="O2" s="280"/>
      <c r="P2" s="280"/>
      <c r="Q2" s="280"/>
      <c r="R2" s="280"/>
      <c r="V2" s="9" t="s">
        <v>10</v>
      </c>
      <c r="W2" s="10"/>
      <c r="X2" s="280" t="str">
        <f>B2</f>
        <v xml:space="preserve">PLAN DE ACCIÓN </v>
      </c>
      <c r="Y2" s="280"/>
      <c r="Z2" s="280"/>
      <c r="AA2" s="280"/>
      <c r="AB2" s="280"/>
      <c r="AC2" s="9" t="s">
        <v>10</v>
      </c>
    </row>
    <row r="3" spans="1:29" x14ac:dyDescent="0.2">
      <c r="A3" s="10"/>
      <c r="B3" s="12"/>
      <c r="C3" s="59"/>
      <c r="D3" s="70"/>
      <c r="F3" s="12"/>
      <c r="G3" s="12"/>
      <c r="H3" s="12"/>
      <c r="I3" s="12"/>
      <c r="J3" s="12"/>
      <c r="K3" s="12"/>
      <c r="W3" s="10"/>
      <c r="X3" s="12"/>
      <c r="Y3" s="12"/>
      <c r="Z3" s="12"/>
      <c r="AA3" s="12"/>
      <c r="AB3" s="12"/>
      <c r="AC3" s="12"/>
    </row>
    <row r="4" spans="1:29" s="13" customFormat="1" x14ac:dyDescent="0.2">
      <c r="B4" s="16" t="s">
        <v>33</v>
      </c>
      <c r="D4" s="66"/>
      <c r="E4" s="2" t="s">
        <v>127</v>
      </c>
      <c r="F4" s="2"/>
      <c r="G4" s="2"/>
      <c r="H4" s="61"/>
      <c r="I4" s="14"/>
      <c r="J4" s="12"/>
      <c r="K4" s="2" t="s">
        <v>17</v>
      </c>
      <c r="L4" s="15"/>
      <c r="M4" s="15"/>
      <c r="N4" s="15"/>
      <c r="O4" s="15"/>
      <c r="P4" s="15"/>
      <c r="Q4" s="15"/>
      <c r="R4" s="15"/>
      <c r="S4" s="15"/>
      <c r="T4" s="15"/>
      <c r="U4" s="15"/>
      <c r="V4" s="15"/>
      <c r="X4" s="281"/>
      <c r="Y4" s="281"/>
      <c r="Z4" s="54"/>
      <c r="AA4" s="2"/>
      <c r="AB4" s="2"/>
      <c r="AC4" s="2"/>
    </row>
    <row r="5" spans="1:29" x14ac:dyDescent="0.2">
      <c r="W5" s="17"/>
      <c r="Y5" s="11"/>
      <c r="Z5" s="11"/>
      <c r="AA5" s="17"/>
      <c r="AB5" s="17"/>
      <c r="AC5" s="11"/>
    </row>
    <row r="6" spans="1:29" x14ac:dyDescent="0.2">
      <c r="A6" s="285" t="s">
        <v>34</v>
      </c>
      <c r="B6" s="286" t="s">
        <v>35</v>
      </c>
      <c r="C6" s="286" t="s">
        <v>36</v>
      </c>
      <c r="D6" s="286" t="s">
        <v>230</v>
      </c>
      <c r="E6" s="286" t="s">
        <v>154</v>
      </c>
      <c r="F6" s="286" t="s">
        <v>135</v>
      </c>
      <c r="G6" s="286" t="s">
        <v>136</v>
      </c>
      <c r="H6" s="286" t="s">
        <v>138</v>
      </c>
      <c r="I6" s="286" t="s">
        <v>22</v>
      </c>
      <c r="J6" s="285" t="s">
        <v>23</v>
      </c>
      <c r="K6" s="282" t="s">
        <v>0</v>
      </c>
      <c r="L6" s="283"/>
      <c r="M6" s="283"/>
      <c r="N6" s="283"/>
      <c r="O6" s="283"/>
      <c r="P6" s="283"/>
      <c r="Q6" s="283"/>
      <c r="R6" s="283"/>
      <c r="S6" s="283"/>
      <c r="T6" s="283"/>
      <c r="U6" s="283"/>
      <c r="V6" s="284"/>
      <c r="W6" s="285" t="str">
        <f>G6</f>
        <v>META a 2019</v>
      </c>
      <c r="X6" s="285" t="str">
        <f>H6</f>
        <v>VALOR META AÑO 2015</v>
      </c>
      <c r="Y6" s="288" t="s">
        <v>140</v>
      </c>
      <c r="Z6" s="289"/>
      <c r="AA6" s="289"/>
      <c r="AB6" s="289"/>
      <c r="AC6" s="290"/>
    </row>
    <row r="7" spans="1:29" ht="25.5" x14ac:dyDescent="0.2">
      <c r="A7" s="285"/>
      <c r="B7" s="287"/>
      <c r="C7" s="287"/>
      <c r="D7" s="287"/>
      <c r="E7" s="287"/>
      <c r="F7" s="287"/>
      <c r="G7" s="287"/>
      <c r="H7" s="287"/>
      <c r="I7" s="287"/>
      <c r="J7" s="285"/>
      <c r="K7" s="62" t="s">
        <v>1</v>
      </c>
      <c r="L7" s="62" t="s">
        <v>30</v>
      </c>
      <c r="M7" s="62" t="s">
        <v>2</v>
      </c>
      <c r="N7" s="62" t="s">
        <v>3</v>
      </c>
      <c r="O7" s="62" t="s">
        <v>31</v>
      </c>
      <c r="P7" s="62" t="s">
        <v>4</v>
      </c>
      <c r="Q7" s="62" t="s">
        <v>5</v>
      </c>
      <c r="R7" s="62" t="s">
        <v>6</v>
      </c>
      <c r="S7" s="62" t="s">
        <v>7</v>
      </c>
      <c r="T7" s="62" t="s">
        <v>32</v>
      </c>
      <c r="U7" s="62" t="s">
        <v>8</v>
      </c>
      <c r="V7" s="62" t="s">
        <v>9</v>
      </c>
      <c r="W7" s="285"/>
      <c r="X7" s="285"/>
      <c r="Y7" s="39" t="s">
        <v>12</v>
      </c>
      <c r="Z7" s="39" t="s">
        <v>29</v>
      </c>
      <c r="AA7" s="39" t="s">
        <v>13</v>
      </c>
      <c r="AB7" s="39" t="s">
        <v>14</v>
      </c>
      <c r="AC7" s="39" t="s">
        <v>15</v>
      </c>
    </row>
    <row r="8" spans="1:29" ht="25.5" x14ac:dyDescent="0.2">
      <c r="A8" s="268" t="s">
        <v>41</v>
      </c>
      <c r="B8" s="248" t="s">
        <v>144</v>
      </c>
      <c r="C8" s="248" t="s">
        <v>37</v>
      </c>
      <c r="D8" s="69" t="s">
        <v>267</v>
      </c>
      <c r="E8" s="255" t="str">
        <f>B8</f>
        <v>Ampliación y diversificación de la oferta de pregrado y posgrado</v>
      </c>
      <c r="F8" s="49"/>
      <c r="G8" s="49"/>
      <c r="H8" s="50"/>
      <c r="I8" s="259">
        <v>8859085000</v>
      </c>
      <c r="J8" s="52" t="s">
        <v>89</v>
      </c>
      <c r="K8" s="39" t="s">
        <v>16</v>
      </c>
      <c r="L8" s="39" t="s">
        <v>16</v>
      </c>
      <c r="M8" s="39" t="s">
        <v>16</v>
      </c>
      <c r="N8" s="39" t="s">
        <v>16</v>
      </c>
      <c r="O8" s="39" t="s">
        <v>16</v>
      </c>
      <c r="P8" s="39" t="s">
        <v>16</v>
      </c>
      <c r="Q8" s="39" t="s">
        <v>16</v>
      </c>
      <c r="R8" s="39" t="s">
        <v>16</v>
      </c>
      <c r="S8" s="39" t="s">
        <v>16</v>
      </c>
      <c r="T8" s="39" t="s">
        <v>16</v>
      </c>
      <c r="U8" s="39" t="s">
        <v>16</v>
      </c>
      <c r="V8" s="39" t="s">
        <v>16</v>
      </c>
      <c r="W8" s="6">
        <f t="shared" ref="W8:X24" si="0">G8</f>
        <v>0</v>
      </c>
      <c r="X8" s="51">
        <f t="shared" si="0"/>
        <v>0</v>
      </c>
      <c r="Y8" s="25"/>
      <c r="Z8" s="25"/>
      <c r="AA8" s="30"/>
      <c r="AB8" s="34"/>
      <c r="AC8" s="34"/>
    </row>
    <row r="9" spans="1:29" ht="25.5" x14ac:dyDescent="0.2">
      <c r="A9" s="269"/>
      <c r="B9" s="250"/>
      <c r="C9" s="250"/>
      <c r="D9" s="69" t="s">
        <v>268</v>
      </c>
      <c r="E9" s="256"/>
      <c r="F9" s="43"/>
      <c r="G9" s="43"/>
      <c r="H9" s="44"/>
      <c r="I9" s="260"/>
      <c r="J9" s="52" t="s">
        <v>89</v>
      </c>
      <c r="K9" s="39" t="s">
        <v>16</v>
      </c>
      <c r="L9" s="39" t="s">
        <v>16</v>
      </c>
      <c r="M9" s="39" t="s">
        <v>16</v>
      </c>
      <c r="N9" s="39" t="s">
        <v>16</v>
      </c>
      <c r="O9" s="39" t="s">
        <v>16</v>
      </c>
      <c r="P9" s="39" t="s">
        <v>16</v>
      </c>
      <c r="Q9" s="39" t="s">
        <v>16</v>
      </c>
      <c r="R9" s="39" t="s">
        <v>16</v>
      </c>
      <c r="S9" s="39" t="s">
        <v>16</v>
      </c>
      <c r="T9" s="39" t="s">
        <v>16</v>
      </c>
      <c r="U9" s="39" t="s">
        <v>16</v>
      </c>
      <c r="V9" s="39" t="s">
        <v>16</v>
      </c>
      <c r="W9" s="6">
        <f t="shared" si="0"/>
        <v>0</v>
      </c>
      <c r="X9" s="51">
        <f t="shared" si="0"/>
        <v>0</v>
      </c>
      <c r="Y9" s="25"/>
      <c r="Z9" s="25"/>
      <c r="AA9" s="30"/>
      <c r="AB9" s="34"/>
      <c r="AC9" s="34"/>
    </row>
    <row r="10" spans="1:29" ht="51" x14ac:dyDescent="0.2">
      <c r="A10" s="269"/>
      <c r="B10" s="248" t="s">
        <v>38</v>
      </c>
      <c r="C10" s="248" t="s">
        <v>92</v>
      </c>
      <c r="D10" s="73" t="s">
        <v>255</v>
      </c>
      <c r="E10" s="255" t="s">
        <v>146</v>
      </c>
      <c r="F10" s="43" t="s">
        <v>225</v>
      </c>
      <c r="G10" s="43"/>
      <c r="H10" s="44"/>
      <c r="I10" s="259">
        <v>167000000</v>
      </c>
      <c r="J10" s="52" t="s">
        <v>89</v>
      </c>
      <c r="K10" s="39" t="s">
        <v>16</v>
      </c>
      <c r="L10" s="39" t="s">
        <v>16</v>
      </c>
      <c r="M10" s="39" t="s">
        <v>16</v>
      </c>
      <c r="N10" s="39" t="s">
        <v>16</v>
      </c>
      <c r="O10" s="39" t="s">
        <v>16</v>
      </c>
      <c r="P10" s="39" t="s">
        <v>16</v>
      </c>
      <c r="Q10" s="39" t="s">
        <v>16</v>
      </c>
      <c r="R10" s="39" t="s">
        <v>16</v>
      </c>
      <c r="S10" s="39" t="s">
        <v>16</v>
      </c>
      <c r="T10" s="39" t="s">
        <v>16</v>
      </c>
      <c r="U10" s="39" t="s">
        <v>16</v>
      </c>
      <c r="V10" s="39" t="s">
        <v>16</v>
      </c>
      <c r="W10" s="6">
        <f t="shared" si="0"/>
        <v>0</v>
      </c>
      <c r="X10" s="51">
        <f t="shared" si="0"/>
        <v>0</v>
      </c>
      <c r="Y10" s="25"/>
      <c r="Z10" s="25"/>
      <c r="AA10" s="34"/>
      <c r="AB10" s="34"/>
      <c r="AC10" s="34"/>
    </row>
    <row r="11" spans="1:29" ht="76.5" x14ac:dyDescent="0.2">
      <c r="A11" s="269"/>
      <c r="B11" s="249"/>
      <c r="C11" s="249"/>
      <c r="D11" s="69" t="s">
        <v>250</v>
      </c>
      <c r="E11" s="274"/>
      <c r="F11" s="43" t="s">
        <v>226</v>
      </c>
      <c r="G11" s="43"/>
      <c r="H11" s="44"/>
      <c r="I11" s="261"/>
      <c r="J11" s="52" t="s">
        <v>89</v>
      </c>
      <c r="K11" s="39" t="s">
        <v>16</v>
      </c>
      <c r="L11" s="39" t="s">
        <v>16</v>
      </c>
      <c r="M11" s="39" t="s">
        <v>16</v>
      </c>
      <c r="N11" s="39" t="s">
        <v>16</v>
      </c>
      <c r="O11" s="39" t="s">
        <v>16</v>
      </c>
      <c r="P11" s="39" t="s">
        <v>16</v>
      </c>
      <c r="Q11" s="39" t="s">
        <v>16</v>
      </c>
      <c r="R11" s="39" t="s">
        <v>16</v>
      </c>
      <c r="S11" s="39" t="s">
        <v>16</v>
      </c>
      <c r="T11" s="39" t="s">
        <v>16</v>
      </c>
      <c r="U11" s="39" t="s">
        <v>16</v>
      </c>
      <c r="V11" s="39" t="s">
        <v>16</v>
      </c>
      <c r="W11" s="6">
        <f>G11</f>
        <v>0</v>
      </c>
      <c r="X11" s="51">
        <f>H11</f>
        <v>0</v>
      </c>
      <c r="Y11" s="25"/>
      <c r="Z11" s="25"/>
      <c r="AA11" s="63"/>
      <c r="AB11" s="63"/>
      <c r="AC11" s="63"/>
    </row>
    <row r="12" spans="1:29" ht="38.25" x14ac:dyDescent="0.2">
      <c r="A12" s="269"/>
      <c r="B12" s="249"/>
      <c r="C12" s="249"/>
      <c r="D12" s="69" t="s">
        <v>228</v>
      </c>
      <c r="E12" s="256"/>
      <c r="F12" s="43" t="s">
        <v>227</v>
      </c>
      <c r="G12" s="43"/>
      <c r="H12" s="44"/>
      <c r="I12" s="260"/>
      <c r="J12" s="52" t="s">
        <v>89</v>
      </c>
      <c r="K12" s="39" t="s">
        <v>16</v>
      </c>
      <c r="L12" s="39" t="s">
        <v>16</v>
      </c>
      <c r="M12" s="39" t="s">
        <v>16</v>
      </c>
      <c r="N12" s="39" t="s">
        <v>16</v>
      </c>
      <c r="O12" s="39" t="s">
        <v>16</v>
      </c>
      <c r="P12" s="39" t="s">
        <v>16</v>
      </c>
      <c r="Q12" s="39" t="s">
        <v>16</v>
      </c>
      <c r="R12" s="39" t="s">
        <v>16</v>
      </c>
      <c r="S12" s="39" t="s">
        <v>16</v>
      </c>
      <c r="T12" s="39" t="s">
        <v>16</v>
      </c>
      <c r="U12" s="39" t="s">
        <v>16</v>
      </c>
      <c r="V12" s="39" t="s">
        <v>16</v>
      </c>
      <c r="W12" s="6">
        <f t="shared" si="0"/>
        <v>0</v>
      </c>
      <c r="X12" s="51">
        <f t="shared" si="0"/>
        <v>0</v>
      </c>
      <c r="Y12" s="25"/>
      <c r="Z12" s="25"/>
      <c r="AA12" s="34"/>
      <c r="AB12" s="34"/>
      <c r="AC12" s="34"/>
    </row>
    <row r="13" spans="1:29" ht="25.5" x14ac:dyDescent="0.2">
      <c r="A13" s="269"/>
      <c r="B13" s="249"/>
      <c r="C13" s="249"/>
      <c r="D13" s="43"/>
      <c r="E13" s="255" t="s">
        <v>145</v>
      </c>
      <c r="F13" s="43"/>
      <c r="G13" s="43"/>
      <c r="H13" s="44"/>
      <c r="I13" s="259">
        <v>53975000</v>
      </c>
      <c r="J13" s="52" t="s">
        <v>89</v>
      </c>
      <c r="K13" s="39" t="s">
        <v>16</v>
      </c>
      <c r="L13" s="39" t="s">
        <v>16</v>
      </c>
      <c r="M13" s="39" t="s">
        <v>16</v>
      </c>
      <c r="N13" s="39" t="s">
        <v>16</v>
      </c>
      <c r="O13" s="39" t="s">
        <v>16</v>
      </c>
      <c r="P13" s="39" t="s">
        <v>16</v>
      </c>
      <c r="Q13" s="39" t="s">
        <v>16</v>
      </c>
      <c r="R13" s="39" t="s">
        <v>16</v>
      </c>
      <c r="S13" s="39" t="s">
        <v>16</v>
      </c>
      <c r="T13" s="39" t="s">
        <v>16</v>
      </c>
      <c r="U13" s="39" t="s">
        <v>16</v>
      </c>
      <c r="V13" s="39" t="s">
        <v>16</v>
      </c>
      <c r="W13" s="6">
        <f t="shared" si="0"/>
        <v>0</v>
      </c>
      <c r="X13" s="51">
        <f t="shared" si="0"/>
        <v>0</v>
      </c>
      <c r="Y13" s="25"/>
      <c r="Z13" s="25"/>
      <c r="AA13" s="34"/>
      <c r="AB13" s="34"/>
      <c r="AC13" s="34"/>
    </row>
    <row r="14" spans="1:29" ht="25.5" x14ac:dyDescent="0.2">
      <c r="A14" s="269"/>
      <c r="B14" s="250"/>
      <c r="C14" s="250"/>
      <c r="D14" s="43"/>
      <c r="E14" s="256"/>
      <c r="F14" s="43"/>
      <c r="G14" s="43"/>
      <c r="H14" s="44"/>
      <c r="I14" s="260"/>
      <c r="J14" s="52" t="s">
        <v>89</v>
      </c>
      <c r="K14" s="39" t="s">
        <v>16</v>
      </c>
      <c r="L14" s="39" t="s">
        <v>16</v>
      </c>
      <c r="M14" s="39" t="s">
        <v>16</v>
      </c>
      <c r="N14" s="39" t="s">
        <v>16</v>
      </c>
      <c r="O14" s="39" t="s">
        <v>16</v>
      </c>
      <c r="P14" s="39" t="s">
        <v>16</v>
      </c>
      <c r="Q14" s="39" t="s">
        <v>16</v>
      </c>
      <c r="R14" s="39" t="s">
        <v>16</v>
      </c>
      <c r="S14" s="39" t="s">
        <v>16</v>
      </c>
      <c r="T14" s="39" t="s">
        <v>16</v>
      </c>
      <c r="U14" s="39" t="s">
        <v>16</v>
      </c>
      <c r="V14" s="39" t="s">
        <v>16</v>
      </c>
      <c r="W14" s="6">
        <f t="shared" si="0"/>
        <v>0</v>
      </c>
      <c r="X14" s="51">
        <f t="shared" si="0"/>
        <v>0</v>
      </c>
      <c r="Y14" s="25"/>
      <c r="Z14" s="25"/>
      <c r="AA14" s="34"/>
      <c r="AB14" s="34"/>
      <c r="AC14" s="34"/>
    </row>
    <row r="15" spans="1:29" ht="25.5" x14ac:dyDescent="0.2">
      <c r="A15" s="293">
        <f>SUM(I8:I38)</f>
        <v>10048760000</v>
      </c>
      <c r="B15" s="248" t="s">
        <v>147</v>
      </c>
      <c r="C15" s="248" t="s">
        <v>40</v>
      </c>
      <c r="D15" s="43"/>
      <c r="E15" s="255" t="s">
        <v>148</v>
      </c>
      <c r="F15" s="43"/>
      <c r="G15" s="43"/>
      <c r="H15" s="44"/>
      <c r="I15" s="259">
        <v>20000000</v>
      </c>
      <c r="J15" s="52" t="s">
        <v>89</v>
      </c>
      <c r="K15" s="39" t="s">
        <v>16</v>
      </c>
      <c r="L15" s="39" t="s">
        <v>16</v>
      </c>
      <c r="M15" s="39" t="s">
        <v>16</v>
      </c>
      <c r="N15" s="39" t="s">
        <v>16</v>
      </c>
      <c r="O15" s="39" t="s">
        <v>16</v>
      </c>
      <c r="P15" s="39" t="s">
        <v>16</v>
      </c>
      <c r="Q15" s="39" t="s">
        <v>16</v>
      </c>
      <c r="R15" s="39" t="s">
        <v>16</v>
      </c>
      <c r="S15" s="39" t="s">
        <v>16</v>
      </c>
      <c r="T15" s="39" t="s">
        <v>16</v>
      </c>
      <c r="U15" s="39" t="s">
        <v>16</v>
      </c>
      <c r="V15" s="39" t="s">
        <v>16</v>
      </c>
      <c r="W15" s="6">
        <f>G15</f>
        <v>0</v>
      </c>
      <c r="X15" s="51">
        <f t="shared" si="0"/>
        <v>0</v>
      </c>
      <c r="Y15" s="25"/>
      <c r="Z15" s="25"/>
      <c r="AA15" s="34"/>
      <c r="AB15" s="34"/>
      <c r="AC15" s="34"/>
    </row>
    <row r="16" spans="1:29" ht="25.5" x14ac:dyDescent="0.2">
      <c r="A16" s="294"/>
      <c r="B16" s="249"/>
      <c r="C16" s="249"/>
      <c r="D16" s="43"/>
      <c r="E16" s="256"/>
      <c r="F16" s="43"/>
      <c r="G16" s="43"/>
      <c r="H16" s="44"/>
      <c r="I16" s="260"/>
      <c r="J16" s="52" t="s">
        <v>89</v>
      </c>
      <c r="K16" s="39" t="s">
        <v>16</v>
      </c>
      <c r="L16" s="39" t="s">
        <v>16</v>
      </c>
      <c r="M16" s="39" t="s">
        <v>16</v>
      </c>
      <c r="N16" s="39" t="s">
        <v>16</v>
      </c>
      <c r="O16" s="39" t="s">
        <v>16</v>
      </c>
      <c r="P16" s="39" t="s">
        <v>16</v>
      </c>
      <c r="Q16" s="39" t="s">
        <v>16</v>
      </c>
      <c r="R16" s="39" t="s">
        <v>16</v>
      </c>
      <c r="S16" s="39" t="s">
        <v>16</v>
      </c>
      <c r="T16" s="39" t="s">
        <v>16</v>
      </c>
      <c r="U16" s="39" t="s">
        <v>16</v>
      </c>
      <c r="V16" s="39" t="s">
        <v>16</v>
      </c>
      <c r="W16" s="6">
        <f t="shared" ref="W16:X31" si="1">G16</f>
        <v>0</v>
      </c>
      <c r="X16" s="51">
        <f t="shared" si="0"/>
        <v>0</v>
      </c>
      <c r="Y16" s="25"/>
      <c r="Z16" s="25"/>
      <c r="AA16" s="34"/>
      <c r="AB16" s="34"/>
      <c r="AC16" s="34"/>
    </row>
    <row r="17" spans="1:29" ht="102" x14ac:dyDescent="0.2">
      <c r="A17" s="294"/>
      <c r="B17" s="249"/>
      <c r="C17" s="249"/>
      <c r="D17" s="43"/>
      <c r="E17" s="255" t="s">
        <v>149</v>
      </c>
      <c r="F17" s="49" t="s">
        <v>130</v>
      </c>
      <c r="G17" s="49" t="s">
        <v>137</v>
      </c>
      <c r="H17" s="50" t="s">
        <v>139</v>
      </c>
      <c r="I17" s="259">
        <v>100000000</v>
      </c>
      <c r="J17" s="52" t="s">
        <v>89</v>
      </c>
      <c r="K17" s="39" t="s">
        <v>16</v>
      </c>
      <c r="L17" s="39" t="s">
        <v>16</v>
      </c>
      <c r="M17" s="39" t="s">
        <v>16</v>
      </c>
      <c r="N17" s="39" t="s">
        <v>16</v>
      </c>
      <c r="O17" s="39" t="s">
        <v>16</v>
      </c>
      <c r="P17" s="39" t="s">
        <v>16</v>
      </c>
      <c r="Q17" s="39" t="s">
        <v>16</v>
      </c>
      <c r="R17" s="39" t="s">
        <v>16</v>
      </c>
      <c r="S17" s="39" t="s">
        <v>16</v>
      </c>
      <c r="T17" s="39" t="s">
        <v>16</v>
      </c>
      <c r="U17" s="39" t="s">
        <v>16</v>
      </c>
      <c r="V17" s="39" t="s">
        <v>16</v>
      </c>
      <c r="W17" s="6" t="str">
        <f t="shared" si="1"/>
        <v>EJEMPLO:
20 Doctores TC
40 Docentes TC con Maestría</v>
      </c>
      <c r="X17" s="51" t="str">
        <f t="shared" si="0"/>
        <v>5 Doctores
10 Maestría</v>
      </c>
      <c r="Y17" s="25"/>
      <c r="Z17" s="25"/>
      <c r="AA17" s="34"/>
      <c r="AB17" s="34"/>
      <c r="AC17" s="34"/>
    </row>
    <row r="18" spans="1:29" ht="25.5" x14ac:dyDescent="0.2">
      <c r="A18" s="294"/>
      <c r="B18" s="249"/>
      <c r="C18" s="249"/>
      <c r="D18" s="43"/>
      <c r="E18" s="256"/>
      <c r="F18" s="43"/>
      <c r="G18" s="43"/>
      <c r="H18" s="44"/>
      <c r="I18" s="260"/>
      <c r="J18" s="52" t="s">
        <v>89</v>
      </c>
      <c r="K18" s="39" t="s">
        <v>16</v>
      </c>
      <c r="L18" s="39" t="s">
        <v>16</v>
      </c>
      <c r="M18" s="39" t="s">
        <v>16</v>
      </c>
      <c r="N18" s="39" t="s">
        <v>16</v>
      </c>
      <c r="O18" s="39" t="s">
        <v>16</v>
      </c>
      <c r="P18" s="39" t="s">
        <v>16</v>
      </c>
      <c r="Q18" s="39" t="s">
        <v>16</v>
      </c>
      <c r="R18" s="39" t="s">
        <v>16</v>
      </c>
      <c r="S18" s="39" t="s">
        <v>16</v>
      </c>
      <c r="T18" s="39" t="s">
        <v>16</v>
      </c>
      <c r="U18" s="39" t="s">
        <v>16</v>
      </c>
      <c r="V18" s="39" t="s">
        <v>16</v>
      </c>
      <c r="W18" s="6">
        <f t="shared" si="1"/>
        <v>0</v>
      </c>
      <c r="X18" s="51">
        <f t="shared" si="0"/>
        <v>0</v>
      </c>
      <c r="Y18" s="25"/>
      <c r="Z18" s="25"/>
      <c r="AA18" s="34"/>
      <c r="AB18" s="34"/>
      <c r="AC18" s="34"/>
    </row>
    <row r="19" spans="1:29" ht="25.5" x14ac:dyDescent="0.2">
      <c r="A19" s="294"/>
      <c r="B19" s="249"/>
      <c r="C19" s="249"/>
      <c r="D19" s="43"/>
      <c r="E19" s="255" t="s">
        <v>150</v>
      </c>
      <c r="F19" s="43"/>
      <c r="G19" s="43"/>
      <c r="H19" s="44"/>
      <c r="I19" s="259">
        <v>48700000</v>
      </c>
      <c r="J19" s="52" t="s">
        <v>89</v>
      </c>
      <c r="K19" s="39" t="s">
        <v>16</v>
      </c>
      <c r="L19" s="39" t="s">
        <v>16</v>
      </c>
      <c r="M19" s="39" t="s">
        <v>16</v>
      </c>
      <c r="N19" s="39" t="s">
        <v>16</v>
      </c>
      <c r="O19" s="39" t="s">
        <v>16</v>
      </c>
      <c r="P19" s="39" t="s">
        <v>16</v>
      </c>
      <c r="Q19" s="39" t="s">
        <v>16</v>
      </c>
      <c r="R19" s="39" t="s">
        <v>16</v>
      </c>
      <c r="S19" s="39" t="s">
        <v>16</v>
      </c>
      <c r="T19" s="39" t="s">
        <v>16</v>
      </c>
      <c r="U19" s="39" t="s">
        <v>16</v>
      </c>
      <c r="V19" s="39" t="s">
        <v>16</v>
      </c>
      <c r="W19" s="6">
        <f t="shared" si="1"/>
        <v>0</v>
      </c>
      <c r="X19" s="51">
        <f t="shared" si="0"/>
        <v>0</v>
      </c>
      <c r="Y19" s="25"/>
      <c r="Z19" s="25"/>
      <c r="AA19" s="34"/>
      <c r="AB19" s="34"/>
      <c r="AC19" s="34"/>
    </row>
    <row r="20" spans="1:29" ht="25.5" x14ac:dyDescent="0.2">
      <c r="A20" s="294"/>
      <c r="B20" s="249"/>
      <c r="C20" s="249"/>
      <c r="D20" s="43"/>
      <c r="E20" s="256"/>
      <c r="F20" s="43"/>
      <c r="G20" s="43"/>
      <c r="H20" s="44"/>
      <c r="I20" s="260"/>
      <c r="J20" s="52" t="s">
        <v>89</v>
      </c>
      <c r="K20" s="39" t="s">
        <v>16</v>
      </c>
      <c r="L20" s="39" t="s">
        <v>16</v>
      </c>
      <c r="M20" s="39" t="s">
        <v>16</v>
      </c>
      <c r="N20" s="39" t="s">
        <v>16</v>
      </c>
      <c r="O20" s="39" t="s">
        <v>16</v>
      </c>
      <c r="P20" s="39" t="s">
        <v>16</v>
      </c>
      <c r="Q20" s="39" t="s">
        <v>16</v>
      </c>
      <c r="R20" s="39" t="s">
        <v>16</v>
      </c>
      <c r="S20" s="39" t="s">
        <v>16</v>
      </c>
      <c r="T20" s="39" t="s">
        <v>16</v>
      </c>
      <c r="U20" s="39" t="s">
        <v>16</v>
      </c>
      <c r="V20" s="39" t="s">
        <v>16</v>
      </c>
      <c r="W20" s="6">
        <f t="shared" si="1"/>
        <v>0</v>
      </c>
      <c r="X20" s="51">
        <f t="shared" si="0"/>
        <v>0</v>
      </c>
      <c r="Y20" s="25"/>
      <c r="Z20" s="25"/>
      <c r="AA20" s="34"/>
      <c r="AB20" s="34"/>
      <c r="AC20" s="34"/>
    </row>
    <row r="21" spans="1:29" ht="25.5" x14ac:dyDescent="0.2">
      <c r="A21" s="294"/>
      <c r="B21" s="249"/>
      <c r="C21" s="249"/>
      <c r="D21" s="43"/>
      <c r="E21" s="255" t="s">
        <v>151</v>
      </c>
      <c r="F21" s="43"/>
      <c r="G21" s="43"/>
      <c r="H21" s="44"/>
      <c r="I21" s="259">
        <v>30000000</v>
      </c>
      <c r="J21" s="52" t="s">
        <v>89</v>
      </c>
      <c r="K21" s="39" t="s">
        <v>16</v>
      </c>
      <c r="L21" s="39" t="s">
        <v>16</v>
      </c>
      <c r="M21" s="39" t="s">
        <v>16</v>
      </c>
      <c r="N21" s="39" t="s">
        <v>16</v>
      </c>
      <c r="O21" s="39" t="s">
        <v>16</v>
      </c>
      <c r="P21" s="39" t="s">
        <v>16</v>
      </c>
      <c r="Q21" s="39" t="s">
        <v>16</v>
      </c>
      <c r="R21" s="39" t="s">
        <v>16</v>
      </c>
      <c r="S21" s="39" t="s">
        <v>16</v>
      </c>
      <c r="T21" s="39" t="s">
        <v>16</v>
      </c>
      <c r="U21" s="39" t="s">
        <v>16</v>
      </c>
      <c r="V21" s="39" t="s">
        <v>16</v>
      </c>
      <c r="W21" s="6">
        <f t="shared" si="1"/>
        <v>0</v>
      </c>
      <c r="X21" s="51">
        <f t="shared" si="0"/>
        <v>0</v>
      </c>
      <c r="Y21" s="25"/>
      <c r="Z21" s="25"/>
      <c r="AA21" s="34"/>
      <c r="AB21" s="34"/>
      <c r="AC21" s="34"/>
    </row>
    <row r="22" spans="1:29" ht="25.5" x14ac:dyDescent="0.2">
      <c r="A22" s="294"/>
      <c r="B22" s="249"/>
      <c r="C22" s="249"/>
      <c r="D22" s="43"/>
      <c r="E22" s="256"/>
      <c r="F22" s="43"/>
      <c r="G22" s="43"/>
      <c r="H22" s="44"/>
      <c r="I22" s="260"/>
      <c r="J22" s="52" t="s">
        <v>89</v>
      </c>
      <c r="K22" s="39" t="s">
        <v>16</v>
      </c>
      <c r="L22" s="39" t="s">
        <v>16</v>
      </c>
      <c r="M22" s="39" t="s">
        <v>16</v>
      </c>
      <c r="N22" s="39" t="s">
        <v>16</v>
      </c>
      <c r="O22" s="39" t="s">
        <v>16</v>
      </c>
      <c r="P22" s="39" t="s">
        <v>16</v>
      </c>
      <c r="Q22" s="39" t="s">
        <v>16</v>
      </c>
      <c r="R22" s="39" t="s">
        <v>16</v>
      </c>
      <c r="S22" s="39" t="s">
        <v>16</v>
      </c>
      <c r="T22" s="39" t="s">
        <v>16</v>
      </c>
      <c r="U22" s="39" t="s">
        <v>16</v>
      </c>
      <c r="V22" s="39" t="s">
        <v>16</v>
      </c>
      <c r="W22" s="6">
        <f t="shared" si="1"/>
        <v>0</v>
      </c>
      <c r="X22" s="51">
        <f t="shared" si="0"/>
        <v>0</v>
      </c>
      <c r="Y22" s="25"/>
      <c r="Z22" s="25"/>
      <c r="AA22" s="34"/>
      <c r="AB22" s="34"/>
      <c r="AC22" s="34"/>
    </row>
    <row r="23" spans="1:29" ht="25.5" x14ac:dyDescent="0.2">
      <c r="A23" s="294"/>
      <c r="B23" s="249"/>
      <c r="C23" s="249"/>
      <c r="D23" s="43"/>
      <c r="E23" s="255" t="s">
        <v>152</v>
      </c>
      <c r="F23" s="43"/>
      <c r="G23" s="43"/>
      <c r="H23" s="44"/>
      <c r="I23" s="259">
        <v>565000000</v>
      </c>
      <c r="J23" s="52" t="s">
        <v>89</v>
      </c>
      <c r="K23" s="39" t="s">
        <v>16</v>
      </c>
      <c r="L23" s="39" t="s">
        <v>16</v>
      </c>
      <c r="M23" s="39" t="s">
        <v>16</v>
      </c>
      <c r="N23" s="39" t="s">
        <v>16</v>
      </c>
      <c r="O23" s="39" t="s">
        <v>16</v>
      </c>
      <c r="P23" s="39" t="s">
        <v>16</v>
      </c>
      <c r="Q23" s="39" t="s">
        <v>16</v>
      </c>
      <c r="R23" s="39" t="s">
        <v>16</v>
      </c>
      <c r="S23" s="39" t="s">
        <v>16</v>
      </c>
      <c r="T23" s="39" t="s">
        <v>16</v>
      </c>
      <c r="U23" s="39" t="s">
        <v>16</v>
      </c>
      <c r="V23" s="39" t="s">
        <v>16</v>
      </c>
      <c r="W23" s="6">
        <f t="shared" si="1"/>
        <v>0</v>
      </c>
      <c r="X23" s="51">
        <f t="shared" si="0"/>
        <v>0</v>
      </c>
      <c r="Y23" s="25"/>
      <c r="Z23" s="25"/>
      <c r="AA23" s="34"/>
      <c r="AB23" s="34"/>
      <c r="AC23" s="34"/>
    </row>
    <row r="24" spans="1:29" ht="25.5" x14ac:dyDescent="0.2">
      <c r="A24" s="294"/>
      <c r="B24" s="249"/>
      <c r="C24" s="249"/>
      <c r="D24" s="43"/>
      <c r="E24" s="256"/>
      <c r="F24" s="43"/>
      <c r="G24" s="43"/>
      <c r="H24" s="44"/>
      <c r="I24" s="260"/>
      <c r="J24" s="52" t="s">
        <v>89</v>
      </c>
      <c r="K24" s="39" t="s">
        <v>16</v>
      </c>
      <c r="L24" s="39" t="s">
        <v>16</v>
      </c>
      <c r="M24" s="39" t="s">
        <v>16</v>
      </c>
      <c r="N24" s="39" t="s">
        <v>16</v>
      </c>
      <c r="O24" s="39" t="s">
        <v>16</v>
      </c>
      <c r="P24" s="39" t="s">
        <v>16</v>
      </c>
      <c r="Q24" s="39" t="s">
        <v>16</v>
      </c>
      <c r="R24" s="39" t="s">
        <v>16</v>
      </c>
      <c r="S24" s="39" t="s">
        <v>16</v>
      </c>
      <c r="T24" s="39" t="s">
        <v>16</v>
      </c>
      <c r="U24" s="39" t="s">
        <v>16</v>
      </c>
      <c r="V24" s="39" t="s">
        <v>16</v>
      </c>
      <c r="W24" s="6">
        <f t="shared" si="1"/>
        <v>0</v>
      </c>
      <c r="X24" s="51">
        <f t="shared" si="0"/>
        <v>0</v>
      </c>
      <c r="Y24" s="25"/>
      <c r="Z24" s="25"/>
      <c r="AA24" s="34"/>
      <c r="AB24" s="34"/>
      <c r="AC24" s="34"/>
    </row>
    <row r="25" spans="1:29" ht="25.5" x14ac:dyDescent="0.2">
      <c r="A25" s="294"/>
      <c r="B25" s="249"/>
      <c r="C25" s="249"/>
      <c r="D25" s="43"/>
      <c r="E25" s="255" t="s">
        <v>153</v>
      </c>
      <c r="F25" s="43"/>
      <c r="G25" s="43"/>
      <c r="H25" s="44"/>
      <c r="I25" s="259">
        <v>20000000</v>
      </c>
      <c r="J25" s="52" t="s">
        <v>89</v>
      </c>
      <c r="K25" s="39" t="s">
        <v>16</v>
      </c>
      <c r="L25" s="39" t="s">
        <v>16</v>
      </c>
      <c r="M25" s="39" t="s">
        <v>16</v>
      </c>
      <c r="N25" s="39" t="s">
        <v>16</v>
      </c>
      <c r="O25" s="39" t="s">
        <v>16</v>
      </c>
      <c r="P25" s="39" t="s">
        <v>16</v>
      </c>
      <c r="Q25" s="39" t="s">
        <v>16</v>
      </c>
      <c r="R25" s="39" t="s">
        <v>16</v>
      </c>
      <c r="S25" s="39" t="s">
        <v>16</v>
      </c>
      <c r="T25" s="39" t="s">
        <v>16</v>
      </c>
      <c r="U25" s="39" t="s">
        <v>16</v>
      </c>
      <c r="V25" s="39" t="s">
        <v>16</v>
      </c>
      <c r="W25" s="6">
        <f t="shared" si="1"/>
        <v>0</v>
      </c>
      <c r="X25" s="51">
        <f t="shared" si="1"/>
        <v>0</v>
      </c>
      <c r="Y25" s="25"/>
      <c r="Z25" s="25"/>
      <c r="AA25" s="34"/>
      <c r="AB25" s="34"/>
      <c r="AC25" s="34"/>
    </row>
    <row r="26" spans="1:29" ht="25.5" x14ac:dyDescent="0.2">
      <c r="A26" s="294"/>
      <c r="B26" s="250"/>
      <c r="C26" s="250"/>
      <c r="D26" s="43"/>
      <c r="E26" s="256"/>
      <c r="F26" s="43"/>
      <c r="G26" s="43"/>
      <c r="H26" s="44"/>
      <c r="I26" s="260"/>
      <c r="J26" s="52" t="s">
        <v>89</v>
      </c>
      <c r="K26" s="39" t="s">
        <v>16</v>
      </c>
      <c r="L26" s="39" t="s">
        <v>16</v>
      </c>
      <c r="M26" s="39" t="s">
        <v>16</v>
      </c>
      <c r="N26" s="39" t="s">
        <v>16</v>
      </c>
      <c r="O26" s="39" t="s">
        <v>16</v>
      </c>
      <c r="P26" s="39" t="s">
        <v>16</v>
      </c>
      <c r="Q26" s="39" t="s">
        <v>16</v>
      </c>
      <c r="R26" s="39" t="s">
        <v>16</v>
      </c>
      <c r="S26" s="39" t="s">
        <v>16</v>
      </c>
      <c r="T26" s="39" t="s">
        <v>16</v>
      </c>
      <c r="U26" s="39" t="s">
        <v>16</v>
      </c>
      <c r="V26" s="39" t="s">
        <v>16</v>
      </c>
      <c r="W26" s="6">
        <f t="shared" si="1"/>
        <v>0</v>
      </c>
      <c r="X26" s="51">
        <f t="shared" si="1"/>
        <v>0</v>
      </c>
      <c r="Y26" s="25"/>
      <c r="Z26" s="25"/>
      <c r="AA26" s="34"/>
      <c r="AB26" s="34"/>
      <c r="AC26" s="34"/>
    </row>
    <row r="27" spans="1:29" ht="51" x14ac:dyDescent="0.2">
      <c r="A27" s="294"/>
      <c r="B27" s="248" t="s">
        <v>39</v>
      </c>
      <c r="C27" s="248" t="s">
        <v>93</v>
      </c>
      <c r="D27" s="248" t="s">
        <v>229</v>
      </c>
      <c r="E27" s="255" t="s">
        <v>157</v>
      </c>
      <c r="F27" s="43"/>
      <c r="G27" s="43"/>
      <c r="H27" s="44"/>
      <c r="I27" s="259">
        <v>5000000</v>
      </c>
      <c r="J27" s="52" t="s">
        <v>219</v>
      </c>
      <c r="K27" s="39" t="s">
        <v>16</v>
      </c>
      <c r="L27" s="39" t="s">
        <v>16</v>
      </c>
      <c r="M27" s="39" t="s">
        <v>16</v>
      </c>
      <c r="N27" s="39" t="s">
        <v>16</v>
      </c>
      <c r="O27" s="39" t="s">
        <v>16</v>
      </c>
      <c r="P27" s="39" t="s">
        <v>16</v>
      </c>
      <c r="Q27" s="39" t="s">
        <v>16</v>
      </c>
      <c r="R27" s="39" t="s">
        <v>16</v>
      </c>
      <c r="S27" s="39" t="s">
        <v>16</v>
      </c>
      <c r="T27" s="39" t="s">
        <v>16</v>
      </c>
      <c r="U27" s="39" t="s">
        <v>16</v>
      </c>
      <c r="V27" s="39" t="s">
        <v>16</v>
      </c>
      <c r="W27" s="6">
        <f>G27</f>
        <v>0</v>
      </c>
      <c r="X27" s="51">
        <f t="shared" si="1"/>
        <v>0</v>
      </c>
      <c r="Y27" s="25"/>
      <c r="Z27" s="25"/>
      <c r="AA27" s="34"/>
      <c r="AB27" s="34"/>
      <c r="AC27" s="34"/>
    </row>
    <row r="28" spans="1:29" ht="51" x14ac:dyDescent="0.2">
      <c r="A28" s="294"/>
      <c r="B28" s="249"/>
      <c r="C28" s="249"/>
      <c r="D28" s="249"/>
      <c r="E28" s="256"/>
      <c r="F28" s="43"/>
      <c r="G28" s="43"/>
      <c r="H28" s="44"/>
      <c r="I28" s="260"/>
      <c r="J28" s="52" t="s">
        <v>219</v>
      </c>
      <c r="K28" s="39" t="s">
        <v>16</v>
      </c>
      <c r="L28" s="39" t="s">
        <v>16</v>
      </c>
      <c r="M28" s="39" t="s">
        <v>16</v>
      </c>
      <c r="N28" s="39" t="s">
        <v>16</v>
      </c>
      <c r="O28" s="39" t="s">
        <v>16</v>
      </c>
      <c r="P28" s="39" t="s">
        <v>16</v>
      </c>
      <c r="Q28" s="39" t="s">
        <v>16</v>
      </c>
      <c r="R28" s="39" t="s">
        <v>16</v>
      </c>
      <c r="S28" s="39" t="s">
        <v>16</v>
      </c>
      <c r="T28" s="39" t="s">
        <v>16</v>
      </c>
      <c r="U28" s="39" t="s">
        <v>16</v>
      </c>
      <c r="V28" s="39" t="s">
        <v>16</v>
      </c>
      <c r="W28" s="6">
        <f t="shared" ref="W28:X43" si="2">G28</f>
        <v>0</v>
      </c>
      <c r="X28" s="51">
        <f t="shared" si="1"/>
        <v>0</v>
      </c>
      <c r="Y28" s="25"/>
      <c r="Z28" s="25"/>
      <c r="AA28" s="34"/>
      <c r="AB28" s="34"/>
      <c r="AC28" s="34"/>
    </row>
    <row r="29" spans="1:29" ht="51" x14ac:dyDescent="0.2">
      <c r="A29" s="294"/>
      <c r="B29" s="249"/>
      <c r="C29" s="249"/>
      <c r="D29" s="249"/>
      <c r="E29" s="255" t="s">
        <v>158</v>
      </c>
      <c r="F29" s="43"/>
      <c r="G29" s="43"/>
      <c r="H29" s="44"/>
      <c r="I29" s="259">
        <v>72000000</v>
      </c>
      <c r="J29" s="52" t="s">
        <v>219</v>
      </c>
      <c r="K29" s="39" t="s">
        <v>16</v>
      </c>
      <c r="L29" s="39" t="s">
        <v>16</v>
      </c>
      <c r="M29" s="39" t="s">
        <v>16</v>
      </c>
      <c r="N29" s="39" t="s">
        <v>16</v>
      </c>
      <c r="O29" s="39" t="s">
        <v>16</v>
      </c>
      <c r="P29" s="39" t="s">
        <v>16</v>
      </c>
      <c r="Q29" s="39" t="s">
        <v>16</v>
      </c>
      <c r="R29" s="39" t="s">
        <v>16</v>
      </c>
      <c r="S29" s="39" t="s">
        <v>16</v>
      </c>
      <c r="T29" s="39" t="s">
        <v>16</v>
      </c>
      <c r="U29" s="39" t="s">
        <v>16</v>
      </c>
      <c r="V29" s="39" t="s">
        <v>16</v>
      </c>
      <c r="W29" s="6">
        <f t="shared" si="2"/>
        <v>0</v>
      </c>
      <c r="X29" s="51">
        <f t="shared" si="1"/>
        <v>0</v>
      </c>
      <c r="Y29" s="25"/>
      <c r="Z29" s="25"/>
      <c r="AA29" s="34"/>
      <c r="AB29" s="34"/>
      <c r="AC29" s="34"/>
    </row>
    <row r="30" spans="1:29" ht="51" x14ac:dyDescent="0.2">
      <c r="A30" s="294"/>
      <c r="B30" s="249"/>
      <c r="C30" s="249"/>
      <c r="D30" s="249"/>
      <c r="E30" s="256"/>
      <c r="F30" s="43"/>
      <c r="G30" s="43"/>
      <c r="H30" s="44"/>
      <c r="I30" s="260"/>
      <c r="J30" s="52" t="s">
        <v>219</v>
      </c>
      <c r="K30" s="39" t="s">
        <v>16</v>
      </c>
      <c r="L30" s="39" t="s">
        <v>16</v>
      </c>
      <c r="M30" s="39" t="s">
        <v>16</v>
      </c>
      <c r="N30" s="39" t="s">
        <v>16</v>
      </c>
      <c r="O30" s="39" t="s">
        <v>16</v>
      </c>
      <c r="P30" s="39" t="s">
        <v>16</v>
      </c>
      <c r="Q30" s="39" t="s">
        <v>16</v>
      </c>
      <c r="R30" s="39" t="s">
        <v>16</v>
      </c>
      <c r="S30" s="39" t="s">
        <v>16</v>
      </c>
      <c r="T30" s="39" t="s">
        <v>16</v>
      </c>
      <c r="U30" s="39" t="s">
        <v>16</v>
      </c>
      <c r="V30" s="39" t="s">
        <v>16</v>
      </c>
      <c r="W30" s="6">
        <f t="shared" si="2"/>
        <v>0</v>
      </c>
      <c r="X30" s="51">
        <f t="shared" si="1"/>
        <v>0</v>
      </c>
      <c r="Y30" s="25"/>
      <c r="Z30" s="25"/>
      <c r="AA30" s="34"/>
      <c r="AB30" s="34"/>
      <c r="AC30" s="34"/>
    </row>
    <row r="31" spans="1:29" ht="51" x14ac:dyDescent="0.2">
      <c r="A31" s="294"/>
      <c r="B31" s="249"/>
      <c r="C31" s="249"/>
      <c r="D31" s="249"/>
      <c r="E31" s="255" t="s">
        <v>155</v>
      </c>
      <c r="F31" s="43"/>
      <c r="G31" s="43"/>
      <c r="H31" s="44"/>
      <c r="I31" s="259">
        <v>12000000</v>
      </c>
      <c r="J31" s="52" t="s">
        <v>219</v>
      </c>
      <c r="K31" s="39" t="s">
        <v>16</v>
      </c>
      <c r="L31" s="39" t="s">
        <v>16</v>
      </c>
      <c r="M31" s="39" t="s">
        <v>16</v>
      </c>
      <c r="N31" s="39" t="s">
        <v>16</v>
      </c>
      <c r="O31" s="39" t="s">
        <v>16</v>
      </c>
      <c r="P31" s="39" t="s">
        <v>16</v>
      </c>
      <c r="Q31" s="39" t="s">
        <v>16</v>
      </c>
      <c r="R31" s="39" t="s">
        <v>16</v>
      </c>
      <c r="S31" s="39" t="s">
        <v>16</v>
      </c>
      <c r="T31" s="39" t="s">
        <v>16</v>
      </c>
      <c r="U31" s="39" t="s">
        <v>16</v>
      </c>
      <c r="V31" s="39" t="s">
        <v>16</v>
      </c>
      <c r="W31" s="6">
        <f t="shared" si="2"/>
        <v>0</v>
      </c>
      <c r="X31" s="51">
        <f t="shared" si="1"/>
        <v>0</v>
      </c>
      <c r="Y31" s="25"/>
      <c r="Z31" s="25"/>
      <c r="AA31" s="34"/>
      <c r="AB31" s="34"/>
      <c r="AC31" s="34"/>
    </row>
    <row r="32" spans="1:29" ht="51" x14ac:dyDescent="0.2">
      <c r="A32" s="294"/>
      <c r="B32" s="249"/>
      <c r="C32" s="249"/>
      <c r="D32" s="249"/>
      <c r="E32" s="256"/>
      <c r="F32" s="43"/>
      <c r="G32" s="43"/>
      <c r="H32" s="44"/>
      <c r="I32" s="260"/>
      <c r="J32" s="52" t="s">
        <v>219</v>
      </c>
      <c r="K32" s="39" t="s">
        <v>16</v>
      </c>
      <c r="L32" s="39" t="s">
        <v>16</v>
      </c>
      <c r="M32" s="39" t="s">
        <v>16</v>
      </c>
      <c r="N32" s="39" t="s">
        <v>16</v>
      </c>
      <c r="O32" s="39" t="s">
        <v>16</v>
      </c>
      <c r="P32" s="39" t="s">
        <v>16</v>
      </c>
      <c r="Q32" s="39" t="s">
        <v>16</v>
      </c>
      <c r="R32" s="39" t="s">
        <v>16</v>
      </c>
      <c r="S32" s="39" t="s">
        <v>16</v>
      </c>
      <c r="T32" s="39" t="s">
        <v>16</v>
      </c>
      <c r="U32" s="39" t="s">
        <v>16</v>
      </c>
      <c r="V32" s="39" t="s">
        <v>16</v>
      </c>
      <c r="W32" s="6">
        <f t="shared" si="2"/>
        <v>0</v>
      </c>
      <c r="X32" s="51">
        <f t="shared" si="2"/>
        <v>0</v>
      </c>
      <c r="Y32" s="25"/>
      <c r="Z32" s="25"/>
      <c r="AA32" s="34"/>
      <c r="AB32" s="34"/>
      <c r="AC32" s="34"/>
    </row>
    <row r="33" spans="1:29" ht="51" x14ac:dyDescent="0.2">
      <c r="A33" s="294"/>
      <c r="B33" s="249"/>
      <c r="C33" s="249"/>
      <c r="D33" s="249"/>
      <c r="E33" s="255" t="s">
        <v>156</v>
      </c>
      <c r="F33" s="43"/>
      <c r="G33" s="43"/>
      <c r="H33" s="44"/>
      <c r="I33" s="259">
        <v>30000000</v>
      </c>
      <c r="J33" s="52" t="s">
        <v>219</v>
      </c>
      <c r="K33" s="39" t="s">
        <v>16</v>
      </c>
      <c r="L33" s="39" t="s">
        <v>16</v>
      </c>
      <c r="M33" s="39" t="s">
        <v>16</v>
      </c>
      <c r="N33" s="39" t="s">
        <v>16</v>
      </c>
      <c r="O33" s="39" t="s">
        <v>16</v>
      </c>
      <c r="P33" s="39" t="s">
        <v>16</v>
      </c>
      <c r="Q33" s="39" t="s">
        <v>16</v>
      </c>
      <c r="R33" s="39" t="s">
        <v>16</v>
      </c>
      <c r="S33" s="39" t="s">
        <v>16</v>
      </c>
      <c r="T33" s="39" t="s">
        <v>16</v>
      </c>
      <c r="U33" s="39" t="s">
        <v>16</v>
      </c>
      <c r="V33" s="39" t="s">
        <v>16</v>
      </c>
      <c r="W33" s="6">
        <f t="shared" si="2"/>
        <v>0</v>
      </c>
      <c r="X33" s="51">
        <f t="shared" si="2"/>
        <v>0</v>
      </c>
      <c r="Y33" s="25"/>
      <c r="Z33" s="25"/>
      <c r="AA33" s="34"/>
      <c r="AB33" s="34"/>
      <c r="AC33" s="34"/>
    </row>
    <row r="34" spans="1:29" ht="51" x14ac:dyDescent="0.2">
      <c r="A34" s="294"/>
      <c r="B34" s="249"/>
      <c r="C34" s="249"/>
      <c r="D34" s="249"/>
      <c r="E34" s="256"/>
      <c r="F34" s="43"/>
      <c r="G34" s="43"/>
      <c r="H34" s="44"/>
      <c r="I34" s="260"/>
      <c r="J34" s="52" t="s">
        <v>219</v>
      </c>
      <c r="K34" s="39" t="s">
        <v>16</v>
      </c>
      <c r="L34" s="39" t="s">
        <v>16</v>
      </c>
      <c r="M34" s="39" t="s">
        <v>16</v>
      </c>
      <c r="N34" s="39" t="s">
        <v>16</v>
      </c>
      <c r="O34" s="39" t="s">
        <v>16</v>
      </c>
      <c r="P34" s="39" t="s">
        <v>16</v>
      </c>
      <c r="Q34" s="39" t="s">
        <v>16</v>
      </c>
      <c r="R34" s="39" t="s">
        <v>16</v>
      </c>
      <c r="S34" s="39" t="s">
        <v>16</v>
      </c>
      <c r="T34" s="39" t="s">
        <v>16</v>
      </c>
      <c r="U34" s="39" t="s">
        <v>16</v>
      </c>
      <c r="V34" s="39" t="s">
        <v>16</v>
      </c>
      <c r="W34" s="6">
        <f t="shared" si="2"/>
        <v>0</v>
      </c>
      <c r="X34" s="51">
        <f t="shared" si="2"/>
        <v>0</v>
      </c>
      <c r="Y34" s="25"/>
      <c r="Z34" s="25"/>
      <c r="AA34" s="34"/>
      <c r="AB34" s="34"/>
      <c r="AC34" s="34"/>
    </row>
    <row r="35" spans="1:29" ht="51" x14ac:dyDescent="0.2">
      <c r="A35" s="294"/>
      <c r="B35" s="249"/>
      <c r="C35" s="249"/>
      <c r="D35" s="249"/>
      <c r="E35" s="255" t="s">
        <v>159</v>
      </c>
      <c r="F35" s="43"/>
      <c r="G35" s="43"/>
      <c r="H35" s="44"/>
      <c r="I35" s="259">
        <v>6000000</v>
      </c>
      <c r="J35" s="52" t="s">
        <v>219</v>
      </c>
      <c r="K35" s="39" t="s">
        <v>16</v>
      </c>
      <c r="L35" s="39" t="s">
        <v>16</v>
      </c>
      <c r="M35" s="39" t="s">
        <v>16</v>
      </c>
      <c r="N35" s="39" t="s">
        <v>16</v>
      </c>
      <c r="O35" s="39" t="s">
        <v>16</v>
      </c>
      <c r="P35" s="39" t="s">
        <v>16</v>
      </c>
      <c r="Q35" s="39" t="s">
        <v>16</v>
      </c>
      <c r="R35" s="39" t="s">
        <v>16</v>
      </c>
      <c r="S35" s="39" t="s">
        <v>16</v>
      </c>
      <c r="T35" s="39" t="s">
        <v>16</v>
      </c>
      <c r="U35" s="39" t="s">
        <v>16</v>
      </c>
      <c r="V35" s="39" t="s">
        <v>16</v>
      </c>
      <c r="W35" s="6">
        <f t="shared" si="2"/>
        <v>0</v>
      </c>
      <c r="X35" s="51">
        <f t="shared" si="2"/>
        <v>0</v>
      </c>
      <c r="Y35" s="25"/>
      <c r="Z35" s="25"/>
      <c r="AA35" s="34"/>
      <c r="AB35" s="34"/>
      <c r="AC35" s="34"/>
    </row>
    <row r="36" spans="1:29" ht="51" x14ac:dyDescent="0.2">
      <c r="A36" s="294"/>
      <c r="B36" s="249"/>
      <c r="C36" s="249"/>
      <c r="D36" s="249"/>
      <c r="E36" s="256"/>
      <c r="F36" s="43"/>
      <c r="G36" s="43"/>
      <c r="H36" s="44"/>
      <c r="I36" s="260"/>
      <c r="J36" s="52" t="s">
        <v>219</v>
      </c>
      <c r="K36" s="39" t="s">
        <v>16</v>
      </c>
      <c r="L36" s="39" t="s">
        <v>16</v>
      </c>
      <c r="M36" s="39" t="s">
        <v>16</v>
      </c>
      <c r="N36" s="39" t="s">
        <v>16</v>
      </c>
      <c r="O36" s="39" t="s">
        <v>16</v>
      </c>
      <c r="P36" s="39" t="s">
        <v>16</v>
      </c>
      <c r="Q36" s="39" t="s">
        <v>16</v>
      </c>
      <c r="R36" s="39" t="s">
        <v>16</v>
      </c>
      <c r="S36" s="39" t="s">
        <v>16</v>
      </c>
      <c r="T36" s="39" t="s">
        <v>16</v>
      </c>
      <c r="U36" s="39" t="s">
        <v>16</v>
      </c>
      <c r="V36" s="39" t="s">
        <v>16</v>
      </c>
      <c r="W36" s="6">
        <f t="shared" si="2"/>
        <v>0</v>
      </c>
      <c r="X36" s="51">
        <f t="shared" si="2"/>
        <v>0</v>
      </c>
      <c r="Y36" s="25"/>
      <c r="Z36" s="25"/>
      <c r="AA36" s="34"/>
      <c r="AB36" s="34"/>
      <c r="AC36" s="34"/>
    </row>
    <row r="37" spans="1:29" ht="51" x14ac:dyDescent="0.2">
      <c r="A37" s="294"/>
      <c r="B37" s="249"/>
      <c r="C37" s="249"/>
      <c r="D37" s="249"/>
      <c r="E37" s="255" t="s">
        <v>160</v>
      </c>
      <c r="F37" s="43"/>
      <c r="G37" s="43"/>
      <c r="H37" s="44"/>
      <c r="I37" s="259">
        <v>60000000</v>
      </c>
      <c r="J37" s="52" t="s">
        <v>219</v>
      </c>
      <c r="K37" s="39" t="s">
        <v>16</v>
      </c>
      <c r="L37" s="39" t="s">
        <v>16</v>
      </c>
      <c r="M37" s="39" t="s">
        <v>16</v>
      </c>
      <c r="N37" s="39" t="s">
        <v>16</v>
      </c>
      <c r="O37" s="39" t="s">
        <v>16</v>
      </c>
      <c r="P37" s="39" t="s">
        <v>16</v>
      </c>
      <c r="Q37" s="39" t="s">
        <v>16</v>
      </c>
      <c r="R37" s="39" t="s">
        <v>16</v>
      </c>
      <c r="S37" s="39" t="s">
        <v>16</v>
      </c>
      <c r="T37" s="39" t="s">
        <v>16</v>
      </c>
      <c r="U37" s="39" t="s">
        <v>16</v>
      </c>
      <c r="V37" s="39" t="s">
        <v>16</v>
      </c>
      <c r="W37" s="6">
        <f t="shared" si="2"/>
        <v>0</v>
      </c>
      <c r="X37" s="51">
        <f t="shared" si="2"/>
        <v>0</v>
      </c>
      <c r="Y37" s="25"/>
      <c r="Z37" s="25"/>
      <c r="AA37" s="34"/>
      <c r="AB37" s="34"/>
      <c r="AC37" s="34"/>
    </row>
    <row r="38" spans="1:29" ht="51" x14ac:dyDescent="0.2">
      <c r="A38" s="294"/>
      <c r="B38" s="250"/>
      <c r="C38" s="250"/>
      <c r="D38" s="250"/>
      <c r="E38" s="256"/>
      <c r="F38" s="45"/>
      <c r="G38" s="45"/>
      <c r="H38" s="44"/>
      <c r="I38" s="260"/>
      <c r="J38" s="52" t="s">
        <v>219</v>
      </c>
      <c r="K38" s="39" t="s">
        <v>16</v>
      </c>
      <c r="L38" s="39" t="s">
        <v>16</v>
      </c>
      <c r="M38" s="39" t="s">
        <v>16</v>
      </c>
      <c r="N38" s="39" t="s">
        <v>16</v>
      </c>
      <c r="O38" s="39" t="s">
        <v>16</v>
      </c>
      <c r="P38" s="39" t="s">
        <v>16</v>
      </c>
      <c r="Q38" s="39" t="s">
        <v>16</v>
      </c>
      <c r="R38" s="39" t="s">
        <v>16</v>
      </c>
      <c r="S38" s="39" t="s">
        <v>16</v>
      </c>
      <c r="T38" s="39" t="s">
        <v>16</v>
      </c>
      <c r="U38" s="39" t="s">
        <v>16</v>
      </c>
      <c r="V38" s="39" t="s">
        <v>16</v>
      </c>
      <c r="W38" s="6">
        <f t="shared" si="2"/>
        <v>0</v>
      </c>
      <c r="X38" s="51">
        <f t="shared" si="2"/>
        <v>0</v>
      </c>
      <c r="Y38" s="32"/>
      <c r="Z38" s="25"/>
      <c r="AA38" s="34"/>
      <c r="AB38" s="34"/>
      <c r="AC38" s="34"/>
    </row>
    <row r="39" spans="1:29" ht="25.5" x14ac:dyDescent="0.2">
      <c r="A39" s="268" t="s">
        <v>43</v>
      </c>
      <c r="B39" s="248" t="s">
        <v>161</v>
      </c>
      <c r="C39" s="248" t="s">
        <v>42</v>
      </c>
      <c r="D39" s="248" t="s">
        <v>232</v>
      </c>
      <c r="E39" s="255" t="str">
        <f>B39</f>
        <v>Capacitación Docente</v>
      </c>
      <c r="F39" s="45"/>
      <c r="G39" s="45"/>
      <c r="H39" s="44"/>
      <c r="I39" s="259">
        <v>138000000</v>
      </c>
      <c r="J39" s="52" t="s">
        <v>89</v>
      </c>
      <c r="K39" s="39" t="s">
        <v>16</v>
      </c>
      <c r="L39" s="39" t="s">
        <v>16</v>
      </c>
      <c r="M39" s="39" t="s">
        <v>16</v>
      </c>
      <c r="N39" s="39" t="s">
        <v>16</v>
      </c>
      <c r="O39" s="39" t="s">
        <v>16</v>
      </c>
      <c r="P39" s="39" t="s">
        <v>16</v>
      </c>
      <c r="Q39" s="39" t="s">
        <v>16</v>
      </c>
      <c r="R39" s="39" t="s">
        <v>16</v>
      </c>
      <c r="S39" s="39" t="s">
        <v>16</v>
      </c>
      <c r="T39" s="39" t="s">
        <v>16</v>
      </c>
      <c r="U39" s="39" t="s">
        <v>16</v>
      </c>
      <c r="V39" s="39" t="s">
        <v>16</v>
      </c>
      <c r="W39" s="6">
        <f t="shared" si="2"/>
        <v>0</v>
      </c>
      <c r="X39" s="51">
        <f>H39</f>
        <v>0</v>
      </c>
      <c r="Y39" s="25"/>
      <c r="Z39" s="25"/>
      <c r="AA39" s="31"/>
      <c r="AB39" s="31"/>
      <c r="AC39" s="31"/>
    </row>
    <row r="40" spans="1:29" ht="25.5" x14ac:dyDescent="0.2">
      <c r="A40" s="269"/>
      <c r="B40" s="250"/>
      <c r="C40" s="250"/>
      <c r="D40" s="250"/>
      <c r="E40" s="256"/>
      <c r="F40" s="45"/>
      <c r="G40" s="45"/>
      <c r="H40" s="44"/>
      <c r="I40" s="260"/>
      <c r="J40" s="52" t="s">
        <v>89</v>
      </c>
      <c r="K40" s="39" t="s">
        <v>16</v>
      </c>
      <c r="L40" s="39" t="s">
        <v>16</v>
      </c>
      <c r="M40" s="39" t="s">
        <v>16</v>
      </c>
      <c r="N40" s="39" t="s">
        <v>16</v>
      </c>
      <c r="O40" s="39" t="s">
        <v>16</v>
      </c>
      <c r="P40" s="39" t="s">
        <v>16</v>
      </c>
      <c r="Q40" s="39" t="s">
        <v>16</v>
      </c>
      <c r="R40" s="39" t="s">
        <v>16</v>
      </c>
      <c r="S40" s="39" t="s">
        <v>16</v>
      </c>
      <c r="T40" s="39" t="s">
        <v>16</v>
      </c>
      <c r="U40" s="39" t="s">
        <v>16</v>
      </c>
      <c r="V40" s="39" t="s">
        <v>16</v>
      </c>
      <c r="W40" s="6">
        <f t="shared" si="2"/>
        <v>0</v>
      </c>
      <c r="X40" s="51">
        <f t="shared" si="2"/>
        <v>0</v>
      </c>
      <c r="Y40" s="25"/>
      <c r="Z40" s="25"/>
      <c r="AA40" s="31"/>
      <c r="AB40" s="40"/>
      <c r="AC40" s="40"/>
    </row>
    <row r="41" spans="1:29" ht="102" x14ac:dyDescent="0.2">
      <c r="A41" s="266">
        <f>SUM(I39:I42)</f>
        <v>288000000</v>
      </c>
      <c r="B41" s="248" t="s">
        <v>162</v>
      </c>
      <c r="C41" s="248" t="s">
        <v>94</v>
      </c>
      <c r="D41" s="255" t="s">
        <v>231</v>
      </c>
      <c r="E41" s="255" t="str">
        <f>B41</f>
        <v>Programas de formación y desarrollo profesoral</v>
      </c>
      <c r="F41" s="43" t="s">
        <v>131</v>
      </c>
      <c r="G41" s="43"/>
      <c r="H41" s="44"/>
      <c r="I41" s="259">
        <v>150000000</v>
      </c>
      <c r="J41" s="52" t="s">
        <v>89</v>
      </c>
      <c r="K41" s="39" t="s">
        <v>16</v>
      </c>
      <c r="L41" s="39" t="s">
        <v>16</v>
      </c>
      <c r="M41" s="39" t="s">
        <v>16</v>
      </c>
      <c r="N41" s="39" t="s">
        <v>16</v>
      </c>
      <c r="O41" s="39" t="s">
        <v>16</v>
      </c>
      <c r="P41" s="39" t="s">
        <v>16</v>
      </c>
      <c r="Q41" s="39" t="s">
        <v>16</v>
      </c>
      <c r="R41" s="39" t="s">
        <v>16</v>
      </c>
      <c r="S41" s="39" t="s">
        <v>16</v>
      </c>
      <c r="T41" s="39" t="s">
        <v>16</v>
      </c>
      <c r="U41" s="39" t="s">
        <v>16</v>
      </c>
      <c r="V41" s="39" t="s">
        <v>16</v>
      </c>
      <c r="W41" s="6">
        <f t="shared" si="2"/>
        <v>0</v>
      </c>
      <c r="X41" s="51">
        <f t="shared" si="2"/>
        <v>0</v>
      </c>
      <c r="Y41" s="25"/>
      <c r="Z41" s="25"/>
      <c r="AA41" s="31"/>
      <c r="AB41" s="40"/>
      <c r="AC41" s="40"/>
    </row>
    <row r="42" spans="1:29" ht="25.5" x14ac:dyDescent="0.2">
      <c r="A42" s="267"/>
      <c r="B42" s="250"/>
      <c r="C42" s="250"/>
      <c r="D42" s="256"/>
      <c r="E42" s="256"/>
      <c r="F42" s="43"/>
      <c r="G42" s="43"/>
      <c r="H42" s="44"/>
      <c r="I42" s="260"/>
      <c r="J42" s="52" t="s">
        <v>89</v>
      </c>
      <c r="K42" s="39" t="s">
        <v>16</v>
      </c>
      <c r="L42" s="39" t="s">
        <v>16</v>
      </c>
      <c r="M42" s="39" t="s">
        <v>16</v>
      </c>
      <c r="N42" s="39" t="s">
        <v>16</v>
      </c>
      <c r="O42" s="39" t="s">
        <v>16</v>
      </c>
      <c r="P42" s="39" t="s">
        <v>16</v>
      </c>
      <c r="Q42" s="39" t="s">
        <v>16</v>
      </c>
      <c r="R42" s="39" t="s">
        <v>16</v>
      </c>
      <c r="S42" s="39" t="s">
        <v>16</v>
      </c>
      <c r="T42" s="39" t="s">
        <v>16</v>
      </c>
      <c r="U42" s="39" t="s">
        <v>16</v>
      </c>
      <c r="V42" s="39" t="s">
        <v>16</v>
      </c>
      <c r="W42" s="6">
        <f t="shared" si="2"/>
        <v>0</v>
      </c>
      <c r="X42" s="51">
        <f t="shared" si="2"/>
        <v>0</v>
      </c>
      <c r="Y42" s="25"/>
      <c r="Z42" s="25"/>
      <c r="AA42" s="26"/>
      <c r="AB42" s="56"/>
      <c r="AC42" s="56"/>
    </row>
    <row r="43" spans="1:29" ht="38.25" x14ac:dyDescent="0.2">
      <c r="A43" s="272" t="s">
        <v>46</v>
      </c>
      <c r="B43" s="248" t="s">
        <v>164</v>
      </c>
      <c r="C43" s="248" t="s">
        <v>44</v>
      </c>
      <c r="D43" s="248" t="s">
        <v>233</v>
      </c>
      <c r="E43" s="255" t="str">
        <f>B43</f>
        <v>Fomento y desarrollo de la investigación</v>
      </c>
      <c r="F43" s="43"/>
      <c r="G43" s="43"/>
      <c r="H43" s="44"/>
      <c r="I43" s="259">
        <v>100000000</v>
      </c>
      <c r="J43" s="52" t="s">
        <v>88</v>
      </c>
      <c r="K43" s="39" t="s">
        <v>16</v>
      </c>
      <c r="L43" s="39" t="s">
        <v>16</v>
      </c>
      <c r="M43" s="39" t="s">
        <v>16</v>
      </c>
      <c r="N43" s="39" t="s">
        <v>16</v>
      </c>
      <c r="O43" s="39" t="s">
        <v>16</v>
      </c>
      <c r="P43" s="39" t="s">
        <v>16</v>
      </c>
      <c r="Q43" s="39" t="s">
        <v>16</v>
      </c>
      <c r="R43" s="39" t="s">
        <v>16</v>
      </c>
      <c r="S43" s="39" t="s">
        <v>16</v>
      </c>
      <c r="T43" s="39" t="s">
        <v>16</v>
      </c>
      <c r="U43" s="39" t="s">
        <v>16</v>
      </c>
      <c r="V43" s="39" t="s">
        <v>16</v>
      </c>
      <c r="W43" s="6">
        <f t="shared" si="2"/>
        <v>0</v>
      </c>
      <c r="X43" s="51">
        <f t="shared" si="2"/>
        <v>0</v>
      </c>
      <c r="Y43" s="25"/>
      <c r="Z43" s="25"/>
      <c r="AA43" s="34"/>
      <c r="AB43" s="34"/>
      <c r="AC43" s="34"/>
    </row>
    <row r="44" spans="1:29" ht="38.25" x14ac:dyDescent="0.2">
      <c r="A44" s="273"/>
      <c r="B44" s="250"/>
      <c r="C44" s="250"/>
      <c r="D44" s="250"/>
      <c r="E44" s="256"/>
      <c r="F44" s="43"/>
      <c r="G44" s="43"/>
      <c r="H44" s="44"/>
      <c r="I44" s="260"/>
      <c r="J44" s="52" t="s">
        <v>88</v>
      </c>
      <c r="K44" s="39" t="s">
        <v>16</v>
      </c>
      <c r="L44" s="39" t="s">
        <v>16</v>
      </c>
      <c r="M44" s="39" t="s">
        <v>16</v>
      </c>
      <c r="N44" s="39" t="s">
        <v>16</v>
      </c>
      <c r="O44" s="39" t="s">
        <v>16</v>
      </c>
      <c r="P44" s="39" t="s">
        <v>16</v>
      </c>
      <c r="Q44" s="39" t="s">
        <v>16</v>
      </c>
      <c r="R44" s="39" t="s">
        <v>16</v>
      </c>
      <c r="S44" s="39" t="s">
        <v>16</v>
      </c>
      <c r="T44" s="39" t="s">
        <v>16</v>
      </c>
      <c r="U44" s="39" t="s">
        <v>16</v>
      </c>
      <c r="V44" s="39" t="s">
        <v>16</v>
      </c>
      <c r="W44" s="6">
        <f t="shared" ref="W44:X177" si="3">G44</f>
        <v>0</v>
      </c>
      <c r="X44" s="51">
        <f t="shared" si="3"/>
        <v>0</v>
      </c>
      <c r="Y44" s="25"/>
      <c r="Z44" s="25"/>
      <c r="AA44" s="34"/>
      <c r="AB44" s="34"/>
      <c r="AC44" s="34"/>
    </row>
    <row r="45" spans="1:29" ht="38.25" x14ac:dyDescent="0.2">
      <c r="A45" s="273"/>
      <c r="B45" s="248" t="s">
        <v>163</v>
      </c>
      <c r="C45" s="248" t="s">
        <v>95</v>
      </c>
      <c r="D45" s="248" t="s">
        <v>234</v>
      </c>
      <c r="E45" s="255" t="str">
        <f>B45</f>
        <v>Apoyo a la actividad investigativa</v>
      </c>
      <c r="F45" s="43"/>
      <c r="G45" s="43"/>
      <c r="H45" s="44"/>
      <c r="I45" s="259">
        <v>15000000</v>
      </c>
      <c r="J45" s="52" t="s">
        <v>88</v>
      </c>
      <c r="K45" s="39" t="s">
        <v>16</v>
      </c>
      <c r="L45" s="39" t="s">
        <v>16</v>
      </c>
      <c r="M45" s="39" t="s">
        <v>16</v>
      </c>
      <c r="N45" s="39" t="s">
        <v>16</v>
      </c>
      <c r="O45" s="39" t="s">
        <v>16</v>
      </c>
      <c r="P45" s="39" t="s">
        <v>16</v>
      </c>
      <c r="Q45" s="39" t="s">
        <v>16</v>
      </c>
      <c r="R45" s="39" t="s">
        <v>16</v>
      </c>
      <c r="S45" s="39" t="s">
        <v>16</v>
      </c>
      <c r="T45" s="39" t="s">
        <v>16</v>
      </c>
      <c r="U45" s="39" t="s">
        <v>16</v>
      </c>
      <c r="V45" s="39" t="s">
        <v>16</v>
      </c>
      <c r="W45" s="6">
        <f t="shared" si="3"/>
        <v>0</v>
      </c>
      <c r="X45" s="51">
        <f t="shared" si="3"/>
        <v>0</v>
      </c>
      <c r="Y45" s="25"/>
      <c r="Z45" s="25"/>
      <c r="AA45" s="34"/>
      <c r="AB45" s="34"/>
      <c r="AC45" s="34"/>
    </row>
    <row r="46" spans="1:29" ht="38.25" x14ac:dyDescent="0.2">
      <c r="A46" s="273"/>
      <c r="B46" s="250"/>
      <c r="C46" s="250"/>
      <c r="D46" s="250"/>
      <c r="E46" s="256"/>
      <c r="F46" s="43"/>
      <c r="G46" s="43"/>
      <c r="H46" s="44"/>
      <c r="I46" s="260"/>
      <c r="J46" s="52" t="s">
        <v>88</v>
      </c>
      <c r="K46" s="39" t="s">
        <v>16</v>
      </c>
      <c r="L46" s="39" t="s">
        <v>16</v>
      </c>
      <c r="M46" s="39" t="s">
        <v>16</v>
      </c>
      <c r="N46" s="39" t="s">
        <v>16</v>
      </c>
      <c r="O46" s="39" t="s">
        <v>16</v>
      </c>
      <c r="P46" s="39" t="s">
        <v>16</v>
      </c>
      <c r="Q46" s="39" t="s">
        <v>16</v>
      </c>
      <c r="R46" s="39" t="s">
        <v>16</v>
      </c>
      <c r="S46" s="39" t="s">
        <v>16</v>
      </c>
      <c r="T46" s="39" t="s">
        <v>16</v>
      </c>
      <c r="U46" s="39" t="s">
        <v>16</v>
      </c>
      <c r="V46" s="39" t="s">
        <v>16</v>
      </c>
      <c r="W46" s="6">
        <f t="shared" si="3"/>
        <v>0</v>
      </c>
      <c r="X46" s="51">
        <f t="shared" si="3"/>
        <v>0</v>
      </c>
      <c r="Y46" s="25"/>
      <c r="Z46" s="25"/>
      <c r="AA46" s="34"/>
      <c r="AB46" s="34"/>
      <c r="AC46" s="34"/>
    </row>
    <row r="47" spans="1:29" ht="38.25" x14ac:dyDescent="0.2">
      <c r="A47" s="275">
        <f>SUM(I43:I50)</f>
        <v>505005000</v>
      </c>
      <c r="B47" s="248" t="s">
        <v>165</v>
      </c>
      <c r="C47" s="248" t="s">
        <v>45</v>
      </c>
      <c r="D47" s="43"/>
      <c r="E47" s="255" t="str">
        <f>B47</f>
        <v>Fortalecimiento de la investigación e innovación</v>
      </c>
      <c r="F47" s="46"/>
      <c r="G47" s="46"/>
      <c r="H47" s="47"/>
      <c r="I47" s="259">
        <v>375005000</v>
      </c>
      <c r="J47" s="52" t="s">
        <v>88</v>
      </c>
      <c r="K47" s="39" t="s">
        <v>16</v>
      </c>
      <c r="L47" s="39" t="s">
        <v>16</v>
      </c>
      <c r="M47" s="39" t="s">
        <v>16</v>
      </c>
      <c r="N47" s="39" t="s">
        <v>16</v>
      </c>
      <c r="O47" s="39" t="s">
        <v>16</v>
      </c>
      <c r="P47" s="39" t="s">
        <v>16</v>
      </c>
      <c r="Q47" s="39" t="s">
        <v>16</v>
      </c>
      <c r="R47" s="39" t="s">
        <v>16</v>
      </c>
      <c r="S47" s="39" t="s">
        <v>16</v>
      </c>
      <c r="T47" s="39" t="s">
        <v>16</v>
      </c>
      <c r="U47" s="39" t="s">
        <v>16</v>
      </c>
      <c r="V47" s="39" t="s">
        <v>16</v>
      </c>
      <c r="W47" s="6">
        <f t="shared" si="3"/>
        <v>0</v>
      </c>
      <c r="X47" s="51">
        <f t="shared" si="3"/>
        <v>0</v>
      </c>
      <c r="Y47" s="25"/>
      <c r="Z47" s="25"/>
      <c r="AA47" s="34"/>
      <c r="AB47" s="34"/>
      <c r="AC47" s="34"/>
    </row>
    <row r="48" spans="1:29" ht="38.25" x14ac:dyDescent="0.2">
      <c r="A48" s="276"/>
      <c r="B48" s="250"/>
      <c r="C48" s="250"/>
      <c r="D48" s="43"/>
      <c r="E48" s="256"/>
      <c r="F48" s="46"/>
      <c r="G48" s="46"/>
      <c r="H48" s="47"/>
      <c r="I48" s="260"/>
      <c r="J48" s="52" t="s">
        <v>88</v>
      </c>
      <c r="K48" s="39" t="s">
        <v>16</v>
      </c>
      <c r="L48" s="39" t="s">
        <v>16</v>
      </c>
      <c r="M48" s="39" t="s">
        <v>16</v>
      </c>
      <c r="N48" s="39" t="s">
        <v>16</v>
      </c>
      <c r="O48" s="39" t="s">
        <v>16</v>
      </c>
      <c r="P48" s="39" t="s">
        <v>16</v>
      </c>
      <c r="Q48" s="39" t="s">
        <v>16</v>
      </c>
      <c r="R48" s="39" t="s">
        <v>16</v>
      </c>
      <c r="S48" s="39" t="s">
        <v>16</v>
      </c>
      <c r="T48" s="39" t="s">
        <v>16</v>
      </c>
      <c r="U48" s="39" t="s">
        <v>16</v>
      </c>
      <c r="V48" s="39" t="s">
        <v>16</v>
      </c>
      <c r="W48" s="6">
        <f t="shared" si="3"/>
        <v>0</v>
      </c>
      <c r="X48" s="51">
        <f t="shared" si="3"/>
        <v>0</v>
      </c>
      <c r="Y48" s="25"/>
      <c r="Z48" s="25"/>
      <c r="AA48" s="34"/>
      <c r="AB48" s="34"/>
      <c r="AC48" s="34"/>
    </row>
    <row r="49" spans="1:29" ht="38.25" x14ac:dyDescent="0.2">
      <c r="A49" s="276"/>
      <c r="B49" s="291" t="s">
        <v>47</v>
      </c>
      <c r="C49" s="257" t="s">
        <v>48</v>
      </c>
      <c r="D49" s="48"/>
      <c r="E49" s="253" t="str">
        <f>B49</f>
        <v>Proyecto 45 años</v>
      </c>
      <c r="F49" s="46"/>
      <c r="G49" s="46"/>
      <c r="H49" s="47"/>
      <c r="I49" s="259">
        <v>15000000</v>
      </c>
      <c r="J49" s="52" t="s">
        <v>88</v>
      </c>
      <c r="K49" s="39" t="s">
        <v>16</v>
      </c>
      <c r="L49" s="39" t="s">
        <v>16</v>
      </c>
      <c r="M49" s="39" t="s">
        <v>16</v>
      </c>
      <c r="N49" s="39" t="s">
        <v>16</v>
      </c>
      <c r="O49" s="39" t="s">
        <v>16</v>
      </c>
      <c r="P49" s="39" t="s">
        <v>16</v>
      </c>
      <c r="Q49" s="39" t="s">
        <v>16</v>
      </c>
      <c r="R49" s="39" t="s">
        <v>16</v>
      </c>
      <c r="S49" s="39" t="s">
        <v>16</v>
      </c>
      <c r="T49" s="39" t="s">
        <v>16</v>
      </c>
      <c r="U49" s="39" t="s">
        <v>16</v>
      </c>
      <c r="V49" s="39" t="s">
        <v>16</v>
      </c>
      <c r="W49" s="6">
        <f t="shared" si="3"/>
        <v>0</v>
      </c>
      <c r="X49" s="51">
        <f t="shared" si="3"/>
        <v>0</v>
      </c>
      <c r="Y49" s="25"/>
      <c r="Z49" s="25"/>
      <c r="AA49" s="34"/>
      <c r="AB49" s="34"/>
      <c r="AC49" s="34"/>
    </row>
    <row r="50" spans="1:29" ht="38.25" x14ac:dyDescent="0.2">
      <c r="A50" s="277"/>
      <c r="B50" s="292"/>
      <c r="C50" s="258"/>
      <c r="D50" s="48"/>
      <c r="E50" s="254"/>
      <c r="F50" s="48"/>
      <c r="G50" s="48"/>
      <c r="H50" s="47"/>
      <c r="I50" s="260"/>
      <c r="J50" s="52" t="s">
        <v>88</v>
      </c>
      <c r="K50" s="39" t="s">
        <v>16</v>
      </c>
      <c r="L50" s="39" t="s">
        <v>16</v>
      </c>
      <c r="M50" s="39" t="s">
        <v>16</v>
      </c>
      <c r="N50" s="39" t="s">
        <v>16</v>
      </c>
      <c r="O50" s="39" t="s">
        <v>16</v>
      </c>
      <c r="P50" s="39" t="s">
        <v>16</v>
      </c>
      <c r="Q50" s="39" t="s">
        <v>16</v>
      </c>
      <c r="R50" s="39" t="s">
        <v>16</v>
      </c>
      <c r="S50" s="39" t="s">
        <v>16</v>
      </c>
      <c r="T50" s="39" t="s">
        <v>16</v>
      </c>
      <c r="U50" s="39" t="s">
        <v>16</v>
      </c>
      <c r="V50" s="39" t="s">
        <v>16</v>
      </c>
      <c r="W50" s="6">
        <f t="shared" si="3"/>
        <v>0</v>
      </c>
      <c r="X50" s="51">
        <f t="shared" si="3"/>
        <v>0</v>
      </c>
      <c r="Y50" s="25"/>
      <c r="Z50" s="25"/>
      <c r="AA50" s="34"/>
      <c r="AB50" s="34"/>
      <c r="AC50" s="34"/>
    </row>
    <row r="51" spans="1:29" ht="38.25" x14ac:dyDescent="0.2">
      <c r="A51" s="268" t="s">
        <v>52</v>
      </c>
      <c r="B51" s="255" t="s">
        <v>166</v>
      </c>
      <c r="C51" s="255" t="s">
        <v>49</v>
      </c>
      <c r="D51" s="43"/>
      <c r="E51" s="255" t="s">
        <v>167</v>
      </c>
      <c r="F51" s="43"/>
      <c r="G51" s="43"/>
      <c r="H51" s="44"/>
      <c r="I51" s="259">
        <v>19774500</v>
      </c>
      <c r="J51" s="52" t="s">
        <v>90</v>
      </c>
      <c r="K51" s="39" t="s">
        <v>16</v>
      </c>
      <c r="L51" s="39" t="s">
        <v>16</v>
      </c>
      <c r="M51" s="39" t="s">
        <v>16</v>
      </c>
      <c r="N51" s="39" t="s">
        <v>16</v>
      </c>
      <c r="O51" s="39" t="s">
        <v>16</v>
      </c>
      <c r="P51" s="39" t="s">
        <v>16</v>
      </c>
      <c r="Q51" s="39" t="s">
        <v>16</v>
      </c>
      <c r="R51" s="39" t="s">
        <v>16</v>
      </c>
      <c r="S51" s="39" t="s">
        <v>16</v>
      </c>
      <c r="T51" s="39" t="s">
        <v>16</v>
      </c>
      <c r="U51" s="39" t="s">
        <v>16</v>
      </c>
      <c r="V51" s="39" t="s">
        <v>16</v>
      </c>
      <c r="W51" s="6">
        <f t="shared" si="3"/>
        <v>0</v>
      </c>
      <c r="X51" s="51">
        <f t="shared" si="3"/>
        <v>0</v>
      </c>
      <c r="Y51" s="32"/>
      <c r="Z51" s="25"/>
      <c r="AA51" s="34"/>
      <c r="AB51" s="34"/>
      <c r="AC51" s="34"/>
    </row>
    <row r="52" spans="1:29" ht="38.25" x14ac:dyDescent="0.2">
      <c r="A52" s="269"/>
      <c r="B52" s="274"/>
      <c r="C52" s="274"/>
      <c r="D52" s="43"/>
      <c r="E52" s="256"/>
      <c r="F52" s="43"/>
      <c r="G52" s="43"/>
      <c r="H52" s="44"/>
      <c r="I52" s="260"/>
      <c r="J52" s="52" t="s">
        <v>90</v>
      </c>
      <c r="K52" s="39" t="s">
        <v>16</v>
      </c>
      <c r="L52" s="39" t="s">
        <v>16</v>
      </c>
      <c r="M52" s="39" t="s">
        <v>16</v>
      </c>
      <c r="N52" s="39" t="s">
        <v>16</v>
      </c>
      <c r="O52" s="39" t="s">
        <v>16</v>
      </c>
      <c r="P52" s="39" t="s">
        <v>16</v>
      </c>
      <c r="Q52" s="39" t="s">
        <v>16</v>
      </c>
      <c r="R52" s="39" t="s">
        <v>16</v>
      </c>
      <c r="S52" s="39" t="s">
        <v>16</v>
      </c>
      <c r="T52" s="39" t="s">
        <v>16</v>
      </c>
      <c r="U52" s="39" t="s">
        <v>16</v>
      </c>
      <c r="V52" s="39" t="s">
        <v>16</v>
      </c>
      <c r="W52" s="6">
        <f t="shared" si="3"/>
        <v>0</v>
      </c>
      <c r="X52" s="51">
        <f t="shared" si="3"/>
        <v>0</v>
      </c>
      <c r="Y52" s="32"/>
      <c r="Z52" s="25"/>
      <c r="AA52" s="34"/>
      <c r="AB52" s="34"/>
      <c r="AC52" s="34"/>
    </row>
    <row r="53" spans="1:29" ht="38.25" x14ac:dyDescent="0.2">
      <c r="A53" s="269"/>
      <c r="B53" s="274"/>
      <c r="C53" s="274"/>
      <c r="D53" s="255" t="s">
        <v>237</v>
      </c>
      <c r="E53" s="255" t="s">
        <v>168</v>
      </c>
      <c r="F53" s="43"/>
      <c r="G53" s="43"/>
      <c r="H53" s="44"/>
      <c r="I53" s="259">
        <v>27684300</v>
      </c>
      <c r="J53" s="52" t="s">
        <v>90</v>
      </c>
      <c r="K53" s="39" t="s">
        <v>16</v>
      </c>
      <c r="L53" s="39" t="s">
        <v>16</v>
      </c>
      <c r="M53" s="39" t="s">
        <v>16</v>
      </c>
      <c r="N53" s="39" t="s">
        <v>16</v>
      </c>
      <c r="O53" s="39" t="s">
        <v>16</v>
      </c>
      <c r="P53" s="39" t="s">
        <v>16</v>
      </c>
      <c r="Q53" s="39" t="s">
        <v>16</v>
      </c>
      <c r="R53" s="39" t="s">
        <v>16</v>
      </c>
      <c r="S53" s="39" t="s">
        <v>16</v>
      </c>
      <c r="T53" s="39" t="s">
        <v>16</v>
      </c>
      <c r="U53" s="39" t="s">
        <v>16</v>
      </c>
      <c r="V53" s="39" t="s">
        <v>16</v>
      </c>
      <c r="W53" s="6">
        <f t="shared" si="3"/>
        <v>0</v>
      </c>
      <c r="X53" s="51">
        <f t="shared" si="3"/>
        <v>0</v>
      </c>
      <c r="Y53" s="32"/>
      <c r="Z53" s="25"/>
      <c r="AA53" s="34"/>
      <c r="AB53" s="34"/>
      <c r="AC53" s="34"/>
    </row>
    <row r="54" spans="1:29" ht="38.25" x14ac:dyDescent="0.2">
      <c r="A54" s="269"/>
      <c r="B54" s="274"/>
      <c r="C54" s="274"/>
      <c r="D54" s="256"/>
      <c r="E54" s="256"/>
      <c r="F54" s="43"/>
      <c r="G54" s="43"/>
      <c r="H54" s="44"/>
      <c r="I54" s="260"/>
      <c r="J54" s="52" t="s">
        <v>90</v>
      </c>
      <c r="K54" s="39" t="s">
        <v>16</v>
      </c>
      <c r="L54" s="39" t="s">
        <v>16</v>
      </c>
      <c r="M54" s="39" t="s">
        <v>16</v>
      </c>
      <c r="N54" s="39" t="s">
        <v>16</v>
      </c>
      <c r="O54" s="39" t="s">
        <v>16</v>
      </c>
      <c r="P54" s="39" t="s">
        <v>16</v>
      </c>
      <c r="Q54" s="39" t="s">
        <v>16</v>
      </c>
      <c r="R54" s="39" t="s">
        <v>16</v>
      </c>
      <c r="S54" s="39" t="s">
        <v>16</v>
      </c>
      <c r="T54" s="39" t="s">
        <v>16</v>
      </c>
      <c r="U54" s="39" t="s">
        <v>16</v>
      </c>
      <c r="V54" s="39" t="s">
        <v>16</v>
      </c>
      <c r="W54" s="6">
        <f t="shared" si="3"/>
        <v>0</v>
      </c>
      <c r="X54" s="51">
        <f t="shared" si="3"/>
        <v>0</v>
      </c>
      <c r="Y54" s="32"/>
      <c r="Z54" s="25"/>
      <c r="AA54" s="34"/>
      <c r="AB54" s="34"/>
      <c r="AC54" s="34"/>
    </row>
    <row r="55" spans="1:29" ht="38.25" x14ac:dyDescent="0.2">
      <c r="A55" s="269"/>
      <c r="B55" s="274"/>
      <c r="C55" s="274"/>
      <c r="D55" s="255" t="s">
        <v>236</v>
      </c>
      <c r="E55" s="255" t="s">
        <v>169</v>
      </c>
      <c r="F55" s="43"/>
      <c r="G55" s="43"/>
      <c r="H55" s="44"/>
      <c r="I55" s="259">
        <v>80872500</v>
      </c>
      <c r="J55" s="52" t="s">
        <v>90</v>
      </c>
      <c r="K55" s="39" t="s">
        <v>16</v>
      </c>
      <c r="L55" s="39" t="s">
        <v>16</v>
      </c>
      <c r="M55" s="39" t="s">
        <v>16</v>
      </c>
      <c r="N55" s="39" t="s">
        <v>16</v>
      </c>
      <c r="O55" s="39" t="s">
        <v>16</v>
      </c>
      <c r="P55" s="39" t="s">
        <v>16</v>
      </c>
      <c r="Q55" s="39" t="s">
        <v>16</v>
      </c>
      <c r="R55" s="39" t="s">
        <v>16</v>
      </c>
      <c r="S55" s="39" t="s">
        <v>16</v>
      </c>
      <c r="T55" s="39" t="s">
        <v>16</v>
      </c>
      <c r="U55" s="39" t="s">
        <v>16</v>
      </c>
      <c r="V55" s="39" t="s">
        <v>16</v>
      </c>
      <c r="W55" s="6">
        <f t="shared" si="3"/>
        <v>0</v>
      </c>
      <c r="X55" s="51">
        <f t="shared" si="3"/>
        <v>0</v>
      </c>
      <c r="Y55" s="32"/>
      <c r="Z55" s="25"/>
      <c r="AA55" s="34"/>
      <c r="AB55" s="34"/>
      <c r="AC55" s="34"/>
    </row>
    <row r="56" spans="1:29" ht="38.25" x14ac:dyDescent="0.2">
      <c r="A56" s="269"/>
      <c r="B56" s="274"/>
      <c r="C56" s="274"/>
      <c r="D56" s="256"/>
      <c r="E56" s="256"/>
      <c r="F56" s="43"/>
      <c r="G56" s="43"/>
      <c r="H56" s="44"/>
      <c r="I56" s="260"/>
      <c r="J56" s="52" t="s">
        <v>90</v>
      </c>
      <c r="K56" s="39" t="s">
        <v>16</v>
      </c>
      <c r="L56" s="39" t="s">
        <v>16</v>
      </c>
      <c r="M56" s="39" t="s">
        <v>16</v>
      </c>
      <c r="N56" s="39" t="s">
        <v>16</v>
      </c>
      <c r="O56" s="39" t="s">
        <v>16</v>
      </c>
      <c r="P56" s="39" t="s">
        <v>16</v>
      </c>
      <c r="Q56" s="39" t="s">
        <v>16</v>
      </c>
      <c r="R56" s="39" t="s">
        <v>16</v>
      </c>
      <c r="S56" s="39" t="s">
        <v>16</v>
      </c>
      <c r="T56" s="39" t="s">
        <v>16</v>
      </c>
      <c r="U56" s="39" t="s">
        <v>16</v>
      </c>
      <c r="V56" s="39" t="s">
        <v>16</v>
      </c>
      <c r="W56" s="6">
        <f t="shared" si="3"/>
        <v>0</v>
      </c>
      <c r="X56" s="51">
        <f t="shared" si="3"/>
        <v>0</v>
      </c>
      <c r="Y56" s="32"/>
      <c r="Z56" s="25"/>
      <c r="AA56" s="34"/>
      <c r="AB56" s="34"/>
      <c r="AC56" s="34"/>
    </row>
    <row r="57" spans="1:29" ht="63.75" x14ac:dyDescent="0.2">
      <c r="A57" s="269"/>
      <c r="B57" s="274"/>
      <c r="C57" s="274"/>
      <c r="D57" s="43"/>
      <c r="E57" s="255" t="s">
        <v>170</v>
      </c>
      <c r="F57" s="43"/>
      <c r="G57" s="43"/>
      <c r="H57" s="44"/>
      <c r="I57" s="259">
        <v>51413700</v>
      </c>
      <c r="J57" s="52" t="s">
        <v>220</v>
      </c>
      <c r="K57" s="39" t="s">
        <v>16</v>
      </c>
      <c r="L57" s="39" t="s">
        <v>16</v>
      </c>
      <c r="M57" s="39" t="s">
        <v>16</v>
      </c>
      <c r="N57" s="39" t="s">
        <v>16</v>
      </c>
      <c r="O57" s="39" t="s">
        <v>16</v>
      </c>
      <c r="P57" s="39" t="s">
        <v>16</v>
      </c>
      <c r="Q57" s="39" t="s">
        <v>16</v>
      </c>
      <c r="R57" s="39" t="s">
        <v>16</v>
      </c>
      <c r="S57" s="39" t="s">
        <v>16</v>
      </c>
      <c r="T57" s="39" t="s">
        <v>16</v>
      </c>
      <c r="U57" s="39" t="s">
        <v>16</v>
      </c>
      <c r="V57" s="39" t="s">
        <v>16</v>
      </c>
      <c r="W57" s="6">
        <f t="shared" si="3"/>
        <v>0</v>
      </c>
      <c r="X57" s="51">
        <f t="shared" si="3"/>
        <v>0</v>
      </c>
      <c r="Y57" s="32"/>
      <c r="Z57" s="25"/>
      <c r="AA57" s="34"/>
      <c r="AB57" s="34"/>
      <c r="AC57" s="34"/>
    </row>
    <row r="58" spans="1:29" ht="63.75" x14ac:dyDescent="0.2">
      <c r="A58" s="269"/>
      <c r="B58" s="274"/>
      <c r="C58" s="274"/>
      <c r="D58" s="43"/>
      <c r="E58" s="256"/>
      <c r="F58" s="43"/>
      <c r="G58" s="43"/>
      <c r="H58" s="44"/>
      <c r="I58" s="260"/>
      <c r="J58" s="52" t="s">
        <v>220</v>
      </c>
      <c r="K58" s="39" t="s">
        <v>16</v>
      </c>
      <c r="L58" s="39" t="s">
        <v>16</v>
      </c>
      <c r="M58" s="39" t="s">
        <v>16</v>
      </c>
      <c r="N58" s="39" t="s">
        <v>16</v>
      </c>
      <c r="O58" s="39" t="s">
        <v>16</v>
      </c>
      <c r="P58" s="39" t="s">
        <v>16</v>
      </c>
      <c r="Q58" s="39" t="s">
        <v>16</v>
      </c>
      <c r="R58" s="39" t="s">
        <v>16</v>
      </c>
      <c r="S58" s="39" t="s">
        <v>16</v>
      </c>
      <c r="T58" s="39" t="s">
        <v>16</v>
      </c>
      <c r="U58" s="39" t="s">
        <v>16</v>
      </c>
      <c r="V58" s="39" t="s">
        <v>16</v>
      </c>
      <c r="W58" s="6">
        <f>G58</f>
        <v>0</v>
      </c>
      <c r="X58" s="51">
        <f t="shared" si="3"/>
        <v>0</v>
      </c>
      <c r="Y58" s="32"/>
      <c r="Z58" s="25"/>
      <c r="AA58" s="34"/>
      <c r="AB58" s="34"/>
      <c r="AC58" s="34"/>
    </row>
    <row r="59" spans="1:29" ht="63.75" x14ac:dyDescent="0.2">
      <c r="A59" s="269"/>
      <c r="B59" s="274"/>
      <c r="C59" s="274"/>
      <c r="D59" s="248" t="s">
        <v>238</v>
      </c>
      <c r="E59" s="251" t="s">
        <v>239</v>
      </c>
      <c r="F59" s="43"/>
      <c r="G59" s="43"/>
      <c r="H59" s="44"/>
      <c r="I59" s="259" t="s">
        <v>123</v>
      </c>
      <c r="J59" s="52" t="s">
        <v>220</v>
      </c>
      <c r="K59" s="39" t="s">
        <v>16</v>
      </c>
      <c r="L59" s="39" t="s">
        <v>16</v>
      </c>
      <c r="M59" s="39" t="s">
        <v>16</v>
      </c>
      <c r="N59" s="39" t="s">
        <v>16</v>
      </c>
      <c r="O59" s="39" t="s">
        <v>16</v>
      </c>
      <c r="P59" s="39" t="s">
        <v>16</v>
      </c>
      <c r="Q59" s="39" t="s">
        <v>16</v>
      </c>
      <c r="R59" s="39" t="s">
        <v>16</v>
      </c>
      <c r="S59" s="39" t="s">
        <v>16</v>
      </c>
      <c r="T59" s="39" t="s">
        <v>16</v>
      </c>
      <c r="U59" s="39" t="s">
        <v>16</v>
      </c>
      <c r="V59" s="39" t="s">
        <v>16</v>
      </c>
      <c r="W59" s="6">
        <f>G59</f>
        <v>0</v>
      </c>
      <c r="X59" s="51">
        <f>H59</f>
        <v>0</v>
      </c>
      <c r="Y59" s="32"/>
      <c r="Z59" s="25"/>
      <c r="AA59" s="63"/>
      <c r="AB59" s="63"/>
      <c r="AC59" s="63"/>
    </row>
    <row r="60" spans="1:29" ht="63.75" x14ac:dyDescent="0.2">
      <c r="A60" s="269"/>
      <c r="B60" s="274"/>
      <c r="C60" s="274"/>
      <c r="D60" s="250"/>
      <c r="E60" s="252"/>
      <c r="F60" s="43"/>
      <c r="G60" s="43"/>
      <c r="H60" s="44"/>
      <c r="I60" s="260"/>
      <c r="J60" s="52" t="s">
        <v>220</v>
      </c>
      <c r="K60" s="39" t="s">
        <v>16</v>
      </c>
      <c r="L60" s="39" t="s">
        <v>16</v>
      </c>
      <c r="M60" s="39" t="s">
        <v>16</v>
      </c>
      <c r="N60" s="39" t="s">
        <v>16</v>
      </c>
      <c r="O60" s="39" t="s">
        <v>16</v>
      </c>
      <c r="P60" s="39" t="s">
        <v>16</v>
      </c>
      <c r="Q60" s="39" t="s">
        <v>16</v>
      </c>
      <c r="R60" s="39" t="s">
        <v>16</v>
      </c>
      <c r="S60" s="39" t="s">
        <v>16</v>
      </c>
      <c r="T60" s="39" t="s">
        <v>16</v>
      </c>
      <c r="U60" s="39" t="s">
        <v>16</v>
      </c>
      <c r="V60" s="39" t="s">
        <v>16</v>
      </c>
      <c r="W60" s="6">
        <f>G60</f>
        <v>0</v>
      </c>
      <c r="X60" s="51">
        <f>H60</f>
        <v>0</v>
      </c>
      <c r="Y60" s="32"/>
      <c r="Z60" s="25"/>
      <c r="AA60" s="63"/>
      <c r="AB60" s="63"/>
      <c r="AC60" s="63"/>
    </row>
    <row r="61" spans="1:29" ht="63.75" x14ac:dyDescent="0.2">
      <c r="A61" s="269"/>
      <c r="B61" s="274"/>
      <c r="C61" s="274"/>
      <c r="D61" s="43"/>
      <c r="E61" s="255" t="s">
        <v>171</v>
      </c>
      <c r="F61" s="43"/>
      <c r="G61" s="43"/>
      <c r="H61" s="44"/>
      <c r="I61" s="259">
        <v>150000000</v>
      </c>
      <c r="J61" s="52" t="s">
        <v>220</v>
      </c>
      <c r="K61" s="39" t="s">
        <v>16</v>
      </c>
      <c r="L61" s="39" t="s">
        <v>16</v>
      </c>
      <c r="M61" s="39" t="s">
        <v>16</v>
      </c>
      <c r="N61" s="39" t="s">
        <v>16</v>
      </c>
      <c r="O61" s="39" t="s">
        <v>16</v>
      </c>
      <c r="P61" s="39" t="s">
        <v>16</v>
      </c>
      <c r="Q61" s="39" t="s">
        <v>16</v>
      </c>
      <c r="R61" s="39" t="s">
        <v>16</v>
      </c>
      <c r="S61" s="39" t="s">
        <v>16</v>
      </c>
      <c r="T61" s="39" t="s">
        <v>16</v>
      </c>
      <c r="U61" s="39" t="s">
        <v>16</v>
      </c>
      <c r="V61" s="39" t="s">
        <v>16</v>
      </c>
      <c r="W61" s="6">
        <f t="shared" si="3"/>
        <v>0</v>
      </c>
      <c r="X61" s="51">
        <f t="shared" si="3"/>
        <v>0</v>
      </c>
      <c r="Y61" s="32"/>
      <c r="Z61" s="25"/>
      <c r="AA61" s="34"/>
      <c r="AB61" s="34"/>
      <c r="AC61" s="34"/>
    </row>
    <row r="62" spans="1:29" ht="63.75" x14ac:dyDescent="0.2">
      <c r="A62" s="269"/>
      <c r="B62" s="256"/>
      <c r="C62" s="256"/>
      <c r="D62" s="43"/>
      <c r="E62" s="256"/>
      <c r="F62" s="43"/>
      <c r="G62" s="43"/>
      <c r="H62" s="44"/>
      <c r="I62" s="260"/>
      <c r="J62" s="52" t="s">
        <v>220</v>
      </c>
      <c r="K62" s="39" t="s">
        <v>16</v>
      </c>
      <c r="L62" s="39" t="s">
        <v>16</v>
      </c>
      <c r="M62" s="39" t="s">
        <v>16</v>
      </c>
      <c r="N62" s="39" t="s">
        <v>16</v>
      </c>
      <c r="O62" s="39" t="s">
        <v>16</v>
      </c>
      <c r="P62" s="39" t="s">
        <v>16</v>
      </c>
      <c r="Q62" s="39" t="s">
        <v>16</v>
      </c>
      <c r="R62" s="39" t="s">
        <v>16</v>
      </c>
      <c r="S62" s="39" t="s">
        <v>16</v>
      </c>
      <c r="T62" s="39" t="s">
        <v>16</v>
      </c>
      <c r="U62" s="39" t="s">
        <v>16</v>
      </c>
      <c r="V62" s="39" t="s">
        <v>16</v>
      </c>
      <c r="W62" s="6">
        <f t="shared" si="3"/>
        <v>0</v>
      </c>
      <c r="X62" s="51">
        <f t="shared" si="3"/>
        <v>0</v>
      </c>
      <c r="Y62" s="32"/>
      <c r="Z62" s="25"/>
      <c r="AA62" s="34"/>
      <c r="AB62" s="34"/>
      <c r="AC62" s="34"/>
    </row>
    <row r="63" spans="1:29" ht="63.75" x14ac:dyDescent="0.2">
      <c r="A63" s="269"/>
      <c r="B63" s="248" t="s">
        <v>50</v>
      </c>
      <c r="C63" s="248" t="s">
        <v>51</v>
      </c>
      <c r="D63" s="72"/>
      <c r="E63" s="255" t="str">
        <f>B63</f>
        <v xml:space="preserve">Alianzas y convenios de cooperación para el desarrollo de proyectos de interés </v>
      </c>
      <c r="F63" s="45"/>
      <c r="G63" s="43"/>
      <c r="H63" s="44"/>
      <c r="I63" s="259">
        <v>101415000</v>
      </c>
      <c r="J63" s="52" t="s">
        <v>113</v>
      </c>
      <c r="K63" s="39" t="s">
        <v>16</v>
      </c>
      <c r="L63" s="39" t="s">
        <v>16</v>
      </c>
      <c r="M63" s="39" t="s">
        <v>16</v>
      </c>
      <c r="N63" s="39" t="s">
        <v>16</v>
      </c>
      <c r="O63" s="39" t="s">
        <v>16</v>
      </c>
      <c r="P63" s="39" t="s">
        <v>16</v>
      </c>
      <c r="Q63" s="39" t="s">
        <v>16</v>
      </c>
      <c r="R63" s="39" t="s">
        <v>16</v>
      </c>
      <c r="S63" s="39" t="s">
        <v>16</v>
      </c>
      <c r="T63" s="39" t="s">
        <v>16</v>
      </c>
      <c r="U63" s="39" t="s">
        <v>16</v>
      </c>
      <c r="V63" s="39" t="s">
        <v>16</v>
      </c>
      <c r="W63" s="6">
        <f t="shared" si="3"/>
        <v>0</v>
      </c>
      <c r="X63" s="51">
        <f t="shared" si="3"/>
        <v>0</v>
      </c>
      <c r="Y63" s="32"/>
      <c r="Z63" s="25"/>
      <c r="AA63" s="34"/>
      <c r="AB63" s="34"/>
      <c r="AC63" s="34"/>
    </row>
    <row r="64" spans="1:29" ht="63.75" x14ac:dyDescent="0.2">
      <c r="A64" s="269"/>
      <c r="B64" s="250"/>
      <c r="C64" s="250"/>
      <c r="D64" s="43"/>
      <c r="E64" s="256"/>
      <c r="F64" s="45"/>
      <c r="G64" s="43"/>
      <c r="H64" s="44"/>
      <c r="I64" s="260"/>
      <c r="J64" s="52" t="s">
        <v>113</v>
      </c>
      <c r="K64" s="39" t="s">
        <v>16</v>
      </c>
      <c r="L64" s="39" t="s">
        <v>16</v>
      </c>
      <c r="M64" s="39" t="s">
        <v>16</v>
      </c>
      <c r="N64" s="39" t="s">
        <v>16</v>
      </c>
      <c r="O64" s="39" t="s">
        <v>16</v>
      </c>
      <c r="P64" s="39" t="s">
        <v>16</v>
      </c>
      <c r="Q64" s="39" t="s">
        <v>16</v>
      </c>
      <c r="R64" s="39" t="s">
        <v>16</v>
      </c>
      <c r="S64" s="39" t="s">
        <v>16</v>
      </c>
      <c r="T64" s="39" t="s">
        <v>16</v>
      </c>
      <c r="U64" s="39" t="s">
        <v>16</v>
      </c>
      <c r="V64" s="39" t="s">
        <v>16</v>
      </c>
      <c r="W64" s="6">
        <f t="shared" si="3"/>
        <v>0</v>
      </c>
      <c r="X64" s="51">
        <f t="shared" si="3"/>
        <v>0</v>
      </c>
      <c r="Y64" s="25"/>
      <c r="Z64" s="25"/>
      <c r="AA64" s="34"/>
      <c r="AB64" s="34"/>
      <c r="AC64" s="34"/>
    </row>
    <row r="65" spans="1:29" ht="51" x14ac:dyDescent="0.2">
      <c r="A65" s="275">
        <f>SUM(I51:I70)</f>
        <v>514160000</v>
      </c>
      <c r="B65" s="257" t="s">
        <v>116</v>
      </c>
      <c r="C65" s="255" t="s">
        <v>125</v>
      </c>
      <c r="D65" s="43"/>
      <c r="E65" s="255" t="str">
        <f>B65</f>
        <v>Fortalecimiento del Emprendimiento</v>
      </c>
      <c r="F65" s="45"/>
      <c r="G65" s="43"/>
      <c r="H65" s="44"/>
      <c r="I65" s="259">
        <v>50000000</v>
      </c>
      <c r="J65" s="52" t="s">
        <v>221</v>
      </c>
      <c r="K65" s="39" t="s">
        <v>16</v>
      </c>
      <c r="L65" s="39" t="s">
        <v>16</v>
      </c>
      <c r="M65" s="39" t="s">
        <v>16</v>
      </c>
      <c r="N65" s="39" t="s">
        <v>16</v>
      </c>
      <c r="O65" s="39" t="s">
        <v>16</v>
      </c>
      <c r="P65" s="39" t="s">
        <v>16</v>
      </c>
      <c r="Q65" s="39" t="s">
        <v>16</v>
      </c>
      <c r="R65" s="39" t="s">
        <v>16</v>
      </c>
      <c r="S65" s="39" t="s">
        <v>16</v>
      </c>
      <c r="T65" s="39" t="s">
        <v>16</v>
      </c>
      <c r="U65" s="39" t="s">
        <v>16</v>
      </c>
      <c r="V65" s="39" t="s">
        <v>16</v>
      </c>
      <c r="W65" s="6">
        <f t="shared" si="3"/>
        <v>0</v>
      </c>
      <c r="X65" s="51">
        <f t="shared" si="3"/>
        <v>0</v>
      </c>
      <c r="Y65" s="25"/>
      <c r="Z65" s="25"/>
      <c r="AA65" s="34"/>
      <c r="AB65" s="34"/>
      <c r="AC65" s="34"/>
    </row>
    <row r="66" spans="1:29" ht="51" x14ac:dyDescent="0.2">
      <c r="A66" s="276"/>
      <c r="B66" s="258"/>
      <c r="C66" s="256"/>
      <c r="D66" s="43"/>
      <c r="E66" s="256"/>
      <c r="F66" s="45"/>
      <c r="G66" s="43"/>
      <c r="H66" s="44"/>
      <c r="I66" s="260"/>
      <c r="J66" s="52" t="s">
        <v>221</v>
      </c>
      <c r="K66" s="39" t="s">
        <v>16</v>
      </c>
      <c r="L66" s="39" t="s">
        <v>16</v>
      </c>
      <c r="M66" s="39" t="s">
        <v>16</v>
      </c>
      <c r="N66" s="39" t="s">
        <v>16</v>
      </c>
      <c r="O66" s="39" t="s">
        <v>16</v>
      </c>
      <c r="P66" s="39" t="s">
        <v>16</v>
      </c>
      <c r="Q66" s="39" t="s">
        <v>16</v>
      </c>
      <c r="R66" s="39" t="s">
        <v>16</v>
      </c>
      <c r="S66" s="39" t="s">
        <v>16</v>
      </c>
      <c r="T66" s="39" t="s">
        <v>16</v>
      </c>
      <c r="U66" s="39" t="s">
        <v>16</v>
      </c>
      <c r="V66" s="39" t="s">
        <v>16</v>
      </c>
      <c r="W66" s="6">
        <f t="shared" si="3"/>
        <v>0</v>
      </c>
      <c r="X66" s="51">
        <f t="shared" si="3"/>
        <v>0</v>
      </c>
      <c r="Y66" s="25"/>
      <c r="Z66" s="25"/>
      <c r="AA66" s="34"/>
      <c r="AB66" s="34"/>
      <c r="AC66" s="34"/>
    </row>
    <row r="67" spans="1:29" ht="38.25" x14ac:dyDescent="0.2">
      <c r="A67" s="276"/>
      <c r="B67" s="291" t="s">
        <v>47</v>
      </c>
      <c r="C67" s="257" t="s">
        <v>96</v>
      </c>
      <c r="D67" s="257" t="s">
        <v>258</v>
      </c>
      <c r="E67" s="253" t="str">
        <f>B67</f>
        <v>Proyecto 45 años</v>
      </c>
      <c r="F67" s="45"/>
      <c r="G67" s="43"/>
      <c r="H67" s="44"/>
      <c r="I67" s="259">
        <v>15000000</v>
      </c>
      <c r="J67" s="52" t="s">
        <v>90</v>
      </c>
      <c r="K67" s="39" t="s">
        <v>16</v>
      </c>
      <c r="L67" s="39" t="s">
        <v>16</v>
      </c>
      <c r="M67" s="39" t="s">
        <v>16</v>
      </c>
      <c r="N67" s="39" t="s">
        <v>16</v>
      </c>
      <c r="O67" s="39" t="s">
        <v>16</v>
      </c>
      <c r="P67" s="39" t="s">
        <v>16</v>
      </c>
      <c r="Q67" s="39" t="s">
        <v>16</v>
      </c>
      <c r="R67" s="39" t="s">
        <v>16</v>
      </c>
      <c r="S67" s="39" t="s">
        <v>16</v>
      </c>
      <c r="T67" s="39" t="s">
        <v>16</v>
      </c>
      <c r="U67" s="39" t="s">
        <v>16</v>
      </c>
      <c r="V67" s="39" t="s">
        <v>16</v>
      </c>
      <c r="W67" s="6">
        <f t="shared" si="3"/>
        <v>0</v>
      </c>
      <c r="X67" s="51">
        <f t="shared" si="3"/>
        <v>0</v>
      </c>
      <c r="Y67" s="25"/>
      <c r="Z67" s="25"/>
      <c r="AA67" s="34"/>
      <c r="AB67" s="34"/>
      <c r="AC67" s="34"/>
    </row>
    <row r="68" spans="1:29" ht="38.25" x14ac:dyDescent="0.2">
      <c r="A68" s="276"/>
      <c r="B68" s="292"/>
      <c r="C68" s="258"/>
      <c r="D68" s="258"/>
      <c r="E68" s="254"/>
      <c r="F68" s="45"/>
      <c r="G68" s="43"/>
      <c r="H68" s="44"/>
      <c r="I68" s="260"/>
      <c r="J68" s="52" t="s">
        <v>90</v>
      </c>
      <c r="K68" s="39" t="s">
        <v>16</v>
      </c>
      <c r="L68" s="39" t="s">
        <v>16</v>
      </c>
      <c r="M68" s="39" t="s">
        <v>16</v>
      </c>
      <c r="N68" s="39" t="s">
        <v>16</v>
      </c>
      <c r="O68" s="39" t="s">
        <v>16</v>
      </c>
      <c r="P68" s="39" t="s">
        <v>16</v>
      </c>
      <c r="Q68" s="39" t="s">
        <v>16</v>
      </c>
      <c r="R68" s="39" t="s">
        <v>16</v>
      </c>
      <c r="S68" s="39" t="s">
        <v>16</v>
      </c>
      <c r="T68" s="39" t="s">
        <v>16</v>
      </c>
      <c r="U68" s="39" t="s">
        <v>16</v>
      </c>
      <c r="V68" s="39" t="s">
        <v>16</v>
      </c>
      <c r="W68" s="6">
        <f t="shared" si="3"/>
        <v>0</v>
      </c>
      <c r="X68" s="51">
        <f t="shared" si="3"/>
        <v>0</v>
      </c>
      <c r="Y68" s="25"/>
      <c r="Z68" s="25"/>
      <c r="AA68" s="34"/>
      <c r="AB68" s="34"/>
      <c r="AC68" s="34"/>
    </row>
    <row r="69" spans="1:29" ht="51" x14ac:dyDescent="0.2">
      <c r="A69" s="276"/>
      <c r="B69" s="248" t="s">
        <v>91</v>
      </c>
      <c r="C69" s="248" t="s">
        <v>97</v>
      </c>
      <c r="D69" s="248" t="s">
        <v>235</v>
      </c>
      <c r="E69" s="255" t="str">
        <f>B69</f>
        <v>Fortalecimiento de relaciones con egresados</v>
      </c>
      <c r="F69" s="45"/>
      <c r="G69" s="43"/>
      <c r="H69" s="44"/>
      <c r="I69" s="259">
        <v>18000000</v>
      </c>
      <c r="J69" s="52" t="s">
        <v>101</v>
      </c>
      <c r="K69" s="39" t="s">
        <v>16</v>
      </c>
      <c r="L69" s="39" t="s">
        <v>16</v>
      </c>
      <c r="M69" s="39" t="s">
        <v>16</v>
      </c>
      <c r="N69" s="39" t="s">
        <v>16</v>
      </c>
      <c r="O69" s="39" t="s">
        <v>16</v>
      </c>
      <c r="P69" s="39" t="s">
        <v>16</v>
      </c>
      <c r="Q69" s="39" t="s">
        <v>16</v>
      </c>
      <c r="R69" s="39" t="s">
        <v>16</v>
      </c>
      <c r="S69" s="39" t="s">
        <v>16</v>
      </c>
      <c r="T69" s="39" t="s">
        <v>16</v>
      </c>
      <c r="U69" s="39" t="s">
        <v>16</v>
      </c>
      <c r="V69" s="39" t="s">
        <v>16</v>
      </c>
      <c r="W69" s="6">
        <f t="shared" si="3"/>
        <v>0</v>
      </c>
      <c r="X69" s="51">
        <f t="shared" si="3"/>
        <v>0</v>
      </c>
      <c r="Y69" s="25"/>
      <c r="Z69" s="25"/>
      <c r="AA69" s="34"/>
      <c r="AB69" s="34"/>
      <c r="AC69" s="34"/>
    </row>
    <row r="70" spans="1:29" ht="51" x14ac:dyDescent="0.2">
      <c r="A70" s="277"/>
      <c r="B70" s="250"/>
      <c r="C70" s="250"/>
      <c r="D70" s="250"/>
      <c r="E70" s="256"/>
      <c r="F70" s="45"/>
      <c r="G70" s="43"/>
      <c r="H70" s="44"/>
      <c r="I70" s="260"/>
      <c r="J70" s="52" t="s">
        <v>101</v>
      </c>
      <c r="K70" s="39" t="s">
        <v>16</v>
      </c>
      <c r="L70" s="39" t="s">
        <v>16</v>
      </c>
      <c r="M70" s="39" t="s">
        <v>16</v>
      </c>
      <c r="N70" s="39" t="s">
        <v>16</v>
      </c>
      <c r="O70" s="39" t="s">
        <v>16</v>
      </c>
      <c r="P70" s="39" t="s">
        <v>16</v>
      </c>
      <c r="Q70" s="39" t="s">
        <v>16</v>
      </c>
      <c r="R70" s="39" t="s">
        <v>16</v>
      </c>
      <c r="S70" s="39" t="s">
        <v>16</v>
      </c>
      <c r="T70" s="39" t="s">
        <v>16</v>
      </c>
      <c r="U70" s="39" t="s">
        <v>16</v>
      </c>
      <c r="V70" s="39" t="s">
        <v>16</v>
      </c>
      <c r="W70" s="6">
        <f t="shared" si="3"/>
        <v>0</v>
      </c>
      <c r="X70" s="51">
        <f t="shared" si="3"/>
        <v>0</v>
      </c>
      <c r="Y70" s="25"/>
      <c r="Z70" s="25"/>
      <c r="AA70" s="34"/>
      <c r="AB70" s="34"/>
      <c r="AC70" s="34"/>
    </row>
    <row r="71" spans="1:29" ht="25.5" x14ac:dyDescent="0.2">
      <c r="A71" s="278" t="s">
        <v>61</v>
      </c>
      <c r="B71" s="248" t="s">
        <v>53</v>
      </c>
      <c r="C71" s="248" t="s">
        <v>54</v>
      </c>
      <c r="D71" s="43"/>
      <c r="E71" s="255" t="s">
        <v>172</v>
      </c>
      <c r="F71" s="45"/>
      <c r="G71" s="43"/>
      <c r="H71" s="44"/>
      <c r="I71" s="259">
        <v>6600000</v>
      </c>
      <c r="J71" s="52" t="s">
        <v>103</v>
      </c>
      <c r="K71" s="18" t="s">
        <v>16</v>
      </c>
      <c r="L71" s="18" t="s">
        <v>16</v>
      </c>
      <c r="M71" s="18" t="s">
        <v>16</v>
      </c>
      <c r="N71" s="18" t="s">
        <v>16</v>
      </c>
      <c r="O71" s="18" t="s">
        <v>16</v>
      </c>
      <c r="P71" s="18" t="s">
        <v>16</v>
      </c>
      <c r="Q71" s="18" t="s">
        <v>16</v>
      </c>
      <c r="R71" s="18" t="s">
        <v>16</v>
      </c>
      <c r="S71" s="18" t="s">
        <v>16</v>
      </c>
      <c r="T71" s="18" t="s">
        <v>16</v>
      </c>
      <c r="U71" s="18" t="s">
        <v>16</v>
      </c>
      <c r="V71" s="18" t="s">
        <v>16</v>
      </c>
      <c r="W71" s="6">
        <f t="shared" si="3"/>
        <v>0</v>
      </c>
      <c r="X71" s="51">
        <f t="shared" si="3"/>
        <v>0</v>
      </c>
      <c r="Y71" s="25"/>
      <c r="Z71" s="25"/>
      <c r="AA71" s="34"/>
      <c r="AB71" s="34"/>
      <c r="AC71" s="34"/>
    </row>
    <row r="72" spans="1:29" ht="25.5" x14ac:dyDescent="0.2">
      <c r="A72" s="279"/>
      <c r="B72" s="249"/>
      <c r="C72" s="249"/>
      <c r="D72" s="43"/>
      <c r="E72" s="256"/>
      <c r="F72" s="45"/>
      <c r="G72" s="43"/>
      <c r="H72" s="44"/>
      <c r="I72" s="260"/>
      <c r="J72" s="52" t="s">
        <v>103</v>
      </c>
      <c r="K72" s="18" t="s">
        <v>16</v>
      </c>
      <c r="L72" s="18" t="s">
        <v>16</v>
      </c>
      <c r="M72" s="18" t="s">
        <v>16</v>
      </c>
      <c r="N72" s="18" t="s">
        <v>16</v>
      </c>
      <c r="O72" s="18" t="s">
        <v>16</v>
      </c>
      <c r="P72" s="18" t="s">
        <v>16</v>
      </c>
      <c r="Q72" s="18" t="s">
        <v>16</v>
      </c>
      <c r="R72" s="18" t="s">
        <v>16</v>
      </c>
      <c r="S72" s="18" t="s">
        <v>16</v>
      </c>
      <c r="T72" s="18" t="s">
        <v>16</v>
      </c>
      <c r="U72" s="18" t="s">
        <v>16</v>
      </c>
      <c r="V72" s="18" t="s">
        <v>16</v>
      </c>
      <c r="W72" s="6">
        <f t="shared" si="3"/>
        <v>0</v>
      </c>
      <c r="X72" s="51">
        <f t="shared" si="3"/>
        <v>0</v>
      </c>
      <c r="Y72" s="25"/>
      <c r="Z72" s="25"/>
      <c r="AA72" s="34"/>
      <c r="AB72" s="34"/>
      <c r="AC72" s="34"/>
    </row>
    <row r="73" spans="1:29" ht="25.5" x14ac:dyDescent="0.2">
      <c r="A73" s="279"/>
      <c r="B73" s="249"/>
      <c r="C73" s="249"/>
      <c r="D73" s="43"/>
      <c r="E73" s="255" t="s">
        <v>173</v>
      </c>
      <c r="F73" s="45"/>
      <c r="G73" s="43"/>
      <c r="H73" s="44"/>
      <c r="I73" s="259">
        <v>12400000</v>
      </c>
      <c r="J73" s="52" t="s">
        <v>103</v>
      </c>
      <c r="K73" s="18" t="s">
        <v>16</v>
      </c>
      <c r="L73" s="18" t="s">
        <v>16</v>
      </c>
      <c r="M73" s="18" t="s">
        <v>16</v>
      </c>
      <c r="N73" s="18" t="s">
        <v>16</v>
      </c>
      <c r="O73" s="18" t="s">
        <v>16</v>
      </c>
      <c r="P73" s="18" t="s">
        <v>16</v>
      </c>
      <c r="Q73" s="18" t="s">
        <v>16</v>
      </c>
      <c r="R73" s="18" t="s">
        <v>16</v>
      </c>
      <c r="S73" s="18" t="s">
        <v>16</v>
      </c>
      <c r="T73" s="18" t="s">
        <v>16</v>
      </c>
      <c r="U73" s="18" t="s">
        <v>16</v>
      </c>
      <c r="V73" s="18" t="s">
        <v>16</v>
      </c>
      <c r="W73" s="6">
        <f t="shared" si="3"/>
        <v>0</v>
      </c>
      <c r="X73" s="51">
        <f t="shared" si="3"/>
        <v>0</v>
      </c>
      <c r="Y73" s="25"/>
      <c r="Z73" s="25"/>
      <c r="AA73" s="34"/>
      <c r="AB73" s="34"/>
      <c r="AC73" s="34"/>
    </row>
    <row r="74" spans="1:29" ht="25.5" x14ac:dyDescent="0.2">
      <c r="A74" s="279"/>
      <c r="B74" s="249"/>
      <c r="C74" s="249"/>
      <c r="D74" s="43"/>
      <c r="E74" s="256"/>
      <c r="F74" s="45"/>
      <c r="G74" s="43"/>
      <c r="H74" s="44"/>
      <c r="I74" s="260"/>
      <c r="J74" s="52" t="s">
        <v>103</v>
      </c>
      <c r="K74" s="18" t="s">
        <v>16</v>
      </c>
      <c r="L74" s="18" t="s">
        <v>16</v>
      </c>
      <c r="M74" s="18" t="s">
        <v>16</v>
      </c>
      <c r="N74" s="18" t="s">
        <v>16</v>
      </c>
      <c r="O74" s="18" t="s">
        <v>16</v>
      </c>
      <c r="P74" s="18" t="s">
        <v>16</v>
      </c>
      <c r="Q74" s="18" t="s">
        <v>16</v>
      </c>
      <c r="R74" s="18" t="s">
        <v>16</v>
      </c>
      <c r="S74" s="18" t="s">
        <v>16</v>
      </c>
      <c r="T74" s="18" t="s">
        <v>16</v>
      </c>
      <c r="U74" s="18" t="s">
        <v>16</v>
      </c>
      <c r="V74" s="18" t="s">
        <v>16</v>
      </c>
      <c r="W74" s="6">
        <f>G74</f>
        <v>0</v>
      </c>
      <c r="X74" s="51">
        <f t="shared" si="3"/>
        <v>0</v>
      </c>
      <c r="Y74" s="25"/>
      <c r="Z74" s="25"/>
      <c r="AA74" s="34"/>
      <c r="AB74" s="34"/>
      <c r="AC74" s="34"/>
    </row>
    <row r="75" spans="1:29" ht="25.5" x14ac:dyDescent="0.2">
      <c r="A75" s="279"/>
      <c r="B75" s="249"/>
      <c r="C75" s="249"/>
      <c r="D75" s="43"/>
      <c r="E75" s="255" t="s">
        <v>174</v>
      </c>
      <c r="F75" s="45"/>
      <c r="G75" s="43"/>
      <c r="H75" s="44"/>
      <c r="I75" s="259">
        <v>5000000</v>
      </c>
      <c r="J75" s="52" t="s">
        <v>103</v>
      </c>
      <c r="K75" s="18" t="s">
        <v>16</v>
      </c>
      <c r="L75" s="18" t="s">
        <v>16</v>
      </c>
      <c r="M75" s="18" t="s">
        <v>16</v>
      </c>
      <c r="N75" s="18" t="s">
        <v>16</v>
      </c>
      <c r="O75" s="18" t="s">
        <v>16</v>
      </c>
      <c r="P75" s="18" t="s">
        <v>16</v>
      </c>
      <c r="Q75" s="18" t="s">
        <v>16</v>
      </c>
      <c r="R75" s="18" t="s">
        <v>16</v>
      </c>
      <c r="S75" s="18" t="s">
        <v>16</v>
      </c>
      <c r="T75" s="18" t="s">
        <v>16</v>
      </c>
      <c r="U75" s="18" t="s">
        <v>16</v>
      </c>
      <c r="V75" s="18" t="s">
        <v>16</v>
      </c>
      <c r="W75" s="6">
        <f t="shared" si="3"/>
        <v>0</v>
      </c>
      <c r="X75" s="51">
        <f t="shared" si="3"/>
        <v>0</v>
      </c>
      <c r="Y75" s="25"/>
      <c r="Z75" s="25"/>
      <c r="AA75" s="34"/>
      <c r="AB75" s="34"/>
      <c r="AC75" s="34"/>
    </row>
    <row r="76" spans="1:29" ht="25.5" x14ac:dyDescent="0.2">
      <c r="A76" s="279"/>
      <c r="B76" s="250"/>
      <c r="C76" s="250"/>
      <c r="D76" s="43"/>
      <c r="E76" s="256"/>
      <c r="F76" s="45"/>
      <c r="G76" s="43"/>
      <c r="H76" s="44"/>
      <c r="I76" s="260"/>
      <c r="J76" s="52" t="s">
        <v>103</v>
      </c>
      <c r="K76" s="18" t="s">
        <v>16</v>
      </c>
      <c r="L76" s="18" t="s">
        <v>16</v>
      </c>
      <c r="M76" s="18" t="s">
        <v>16</v>
      </c>
      <c r="N76" s="18" t="s">
        <v>16</v>
      </c>
      <c r="O76" s="18" t="s">
        <v>16</v>
      </c>
      <c r="P76" s="18" t="s">
        <v>16</v>
      </c>
      <c r="Q76" s="18" t="s">
        <v>16</v>
      </c>
      <c r="R76" s="18" t="s">
        <v>16</v>
      </c>
      <c r="S76" s="18" t="s">
        <v>16</v>
      </c>
      <c r="T76" s="18" t="s">
        <v>16</v>
      </c>
      <c r="U76" s="18" t="s">
        <v>16</v>
      </c>
      <c r="V76" s="18" t="s">
        <v>16</v>
      </c>
      <c r="W76" s="6">
        <f t="shared" si="3"/>
        <v>0</v>
      </c>
      <c r="X76" s="51">
        <f t="shared" si="3"/>
        <v>0</v>
      </c>
      <c r="Y76" s="25"/>
      <c r="Z76" s="25"/>
      <c r="AA76" s="34"/>
      <c r="AB76" s="34"/>
      <c r="AC76" s="34"/>
    </row>
    <row r="77" spans="1:29" ht="25.5" x14ac:dyDescent="0.2">
      <c r="A77" s="279"/>
      <c r="B77" s="248" t="s">
        <v>55</v>
      </c>
      <c r="C77" s="248" t="s">
        <v>56</v>
      </c>
      <c r="D77" s="248" t="s">
        <v>240</v>
      </c>
      <c r="E77" s="255" t="str">
        <f>B77</f>
        <v>Fortalecimiento de la cultura</v>
      </c>
      <c r="F77" s="45"/>
      <c r="G77" s="43"/>
      <c r="H77" s="44"/>
      <c r="I77" s="259">
        <v>10000000</v>
      </c>
      <c r="J77" s="52" t="s">
        <v>103</v>
      </c>
      <c r="K77" s="18" t="s">
        <v>16</v>
      </c>
      <c r="L77" s="18" t="s">
        <v>16</v>
      </c>
      <c r="M77" s="18" t="s">
        <v>16</v>
      </c>
      <c r="N77" s="18" t="s">
        <v>16</v>
      </c>
      <c r="O77" s="18" t="s">
        <v>16</v>
      </c>
      <c r="P77" s="18" t="s">
        <v>16</v>
      </c>
      <c r="Q77" s="18" t="s">
        <v>16</v>
      </c>
      <c r="R77" s="18" t="s">
        <v>16</v>
      </c>
      <c r="S77" s="18" t="s">
        <v>16</v>
      </c>
      <c r="T77" s="18" t="s">
        <v>16</v>
      </c>
      <c r="U77" s="18" t="s">
        <v>16</v>
      </c>
      <c r="V77" s="18" t="s">
        <v>16</v>
      </c>
      <c r="W77" s="6">
        <f t="shared" si="3"/>
        <v>0</v>
      </c>
      <c r="X77" s="51">
        <f t="shared" si="3"/>
        <v>0</v>
      </c>
      <c r="Y77" s="25"/>
      <c r="Z77" s="25"/>
      <c r="AA77" s="34"/>
      <c r="AB77" s="34"/>
      <c r="AC77" s="34"/>
    </row>
    <row r="78" spans="1:29" ht="25.5" x14ac:dyDescent="0.2">
      <c r="A78" s="279"/>
      <c r="B78" s="250"/>
      <c r="C78" s="250"/>
      <c r="D78" s="250"/>
      <c r="E78" s="256"/>
      <c r="F78" s="45"/>
      <c r="G78" s="43"/>
      <c r="H78" s="44"/>
      <c r="I78" s="260"/>
      <c r="J78" s="52" t="s">
        <v>103</v>
      </c>
      <c r="K78" s="18" t="s">
        <v>16</v>
      </c>
      <c r="L78" s="18" t="s">
        <v>16</v>
      </c>
      <c r="M78" s="18" t="s">
        <v>16</v>
      </c>
      <c r="N78" s="18" t="s">
        <v>16</v>
      </c>
      <c r="O78" s="18" t="s">
        <v>16</v>
      </c>
      <c r="P78" s="18" t="s">
        <v>16</v>
      </c>
      <c r="Q78" s="18" t="s">
        <v>16</v>
      </c>
      <c r="R78" s="18" t="s">
        <v>16</v>
      </c>
      <c r="S78" s="18" t="s">
        <v>16</v>
      </c>
      <c r="T78" s="18" t="s">
        <v>16</v>
      </c>
      <c r="U78" s="18" t="s">
        <v>16</v>
      </c>
      <c r="V78" s="18" t="s">
        <v>16</v>
      </c>
      <c r="W78" s="6">
        <f t="shared" si="3"/>
        <v>0</v>
      </c>
      <c r="X78" s="51">
        <f t="shared" si="3"/>
        <v>0</v>
      </c>
      <c r="Y78" s="25"/>
      <c r="Z78" s="25"/>
      <c r="AA78" s="30"/>
      <c r="AB78" s="34"/>
      <c r="AC78" s="34"/>
    </row>
    <row r="79" spans="1:29" ht="38.25" x14ac:dyDescent="0.2">
      <c r="A79" s="275">
        <f>SUM(I71:I88)</f>
        <v>2105150000</v>
      </c>
      <c r="B79" s="248" t="s">
        <v>57</v>
      </c>
      <c r="C79" s="248" t="s">
        <v>58</v>
      </c>
      <c r="D79" s="69" t="s">
        <v>240</v>
      </c>
      <c r="E79" s="255" t="str">
        <f>B79</f>
        <v>Fortalecimiento de las capacidades deportivas</v>
      </c>
      <c r="F79" s="45"/>
      <c r="G79" s="43"/>
      <c r="H79" s="44"/>
      <c r="I79" s="259">
        <v>15000000</v>
      </c>
      <c r="J79" s="52" t="s">
        <v>103</v>
      </c>
      <c r="K79" s="18" t="s">
        <v>16</v>
      </c>
      <c r="L79" s="18" t="s">
        <v>16</v>
      </c>
      <c r="M79" s="18" t="s">
        <v>16</v>
      </c>
      <c r="N79" s="18" t="s">
        <v>16</v>
      </c>
      <c r="O79" s="18" t="s">
        <v>16</v>
      </c>
      <c r="P79" s="18" t="s">
        <v>16</v>
      </c>
      <c r="Q79" s="18" t="s">
        <v>16</v>
      </c>
      <c r="R79" s="18" t="s">
        <v>16</v>
      </c>
      <c r="S79" s="18" t="s">
        <v>16</v>
      </c>
      <c r="T79" s="18" t="s">
        <v>16</v>
      </c>
      <c r="U79" s="18" t="s">
        <v>16</v>
      </c>
      <c r="V79" s="18" t="s">
        <v>16</v>
      </c>
      <c r="W79" s="6">
        <f t="shared" si="3"/>
        <v>0</v>
      </c>
      <c r="X79" s="51">
        <f t="shared" si="3"/>
        <v>0</v>
      </c>
      <c r="Y79" s="25"/>
      <c r="Z79" s="25"/>
      <c r="AA79" s="34"/>
      <c r="AB79" s="34"/>
      <c r="AC79" s="34"/>
    </row>
    <row r="80" spans="1:29" ht="38.25" x14ac:dyDescent="0.2">
      <c r="A80" s="276"/>
      <c r="B80" s="250"/>
      <c r="C80" s="250"/>
      <c r="D80" s="69" t="s">
        <v>256</v>
      </c>
      <c r="E80" s="256"/>
      <c r="F80" s="45"/>
      <c r="G80" s="43"/>
      <c r="H80" s="44"/>
      <c r="I80" s="260"/>
      <c r="J80" s="52" t="s">
        <v>103</v>
      </c>
      <c r="K80" s="18" t="s">
        <v>16</v>
      </c>
      <c r="L80" s="18" t="s">
        <v>16</v>
      </c>
      <c r="M80" s="18" t="s">
        <v>16</v>
      </c>
      <c r="N80" s="18" t="s">
        <v>16</v>
      </c>
      <c r="O80" s="18" t="s">
        <v>16</v>
      </c>
      <c r="P80" s="18" t="s">
        <v>16</v>
      </c>
      <c r="Q80" s="18" t="s">
        <v>16</v>
      </c>
      <c r="R80" s="18" t="s">
        <v>16</v>
      </c>
      <c r="S80" s="18" t="s">
        <v>16</v>
      </c>
      <c r="T80" s="18" t="s">
        <v>16</v>
      </c>
      <c r="U80" s="18" t="s">
        <v>16</v>
      </c>
      <c r="V80" s="18" t="s">
        <v>16</v>
      </c>
      <c r="W80" s="6">
        <f t="shared" si="3"/>
        <v>0</v>
      </c>
      <c r="X80" s="51">
        <f t="shared" si="3"/>
        <v>0</v>
      </c>
      <c r="Y80" s="25"/>
      <c r="Z80" s="25"/>
      <c r="AA80" s="34"/>
      <c r="AB80" s="34"/>
      <c r="AC80" s="34"/>
    </row>
    <row r="81" spans="1:29" ht="38.25" x14ac:dyDescent="0.2">
      <c r="A81" s="276"/>
      <c r="B81" s="248" t="s">
        <v>59</v>
      </c>
      <c r="C81" s="248" t="s">
        <v>60</v>
      </c>
      <c r="D81" s="248" t="s">
        <v>241</v>
      </c>
      <c r="E81" s="255" t="s">
        <v>175</v>
      </c>
      <c r="F81" s="45"/>
      <c r="G81" s="43"/>
      <c r="H81" s="44"/>
      <c r="I81" s="259">
        <v>12000000</v>
      </c>
      <c r="J81" s="52" t="s">
        <v>102</v>
      </c>
      <c r="K81" s="18" t="s">
        <v>16</v>
      </c>
      <c r="L81" s="18" t="s">
        <v>16</v>
      </c>
      <c r="M81" s="18" t="s">
        <v>16</v>
      </c>
      <c r="N81" s="18" t="s">
        <v>16</v>
      </c>
      <c r="O81" s="18" t="s">
        <v>16</v>
      </c>
      <c r="P81" s="18" t="s">
        <v>16</v>
      </c>
      <c r="Q81" s="18" t="s">
        <v>16</v>
      </c>
      <c r="R81" s="18" t="s">
        <v>16</v>
      </c>
      <c r="S81" s="18" t="s">
        <v>16</v>
      </c>
      <c r="T81" s="18" t="s">
        <v>16</v>
      </c>
      <c r="U81" s="18" t="s">
        <v>16</v>
      </c>
      <c r="V81" s="18" t="s">
        <v>16</v>
      </c>
      <c r="W81" s="6">
        <f t="shared" si="3"/>
        <v>0</v>
      </c>
      <c r="X81" s="51">
        <f t="shared" si="3"/>
        <v>0</v>
      </c>
      <c r="Y81" s="25"/>
      <c r="Z81" s="25"/>
      <c r="AA81" s="34"/>
      <c r="AB81" s="34"/>
      <c r="AC81" s="34"/>
    </row>
    <row r="82" spans="1:29" ht="38.25" x14ac:dyDescent="0.2">
      <c r="A82" s="276"/>
      <c r="B82" s="249"/>
      <c r="C82" s="249"/>
      <c r="D82" s="249"/>
      <c r="E82" s="256"/>
      <c r="F82" s="45"/>
      <c r="G82" s="43"/>
      <c r="H82" s="44"/>
      <c r="I82" s="260"/>
      <c r="J82" s="52" t="s">
        <v>102</v>
      </c>
      <c r="K82" s="18" t="s">
        <v>16</v>
      </c>
      <c r="L82" s="18" t="s">
        <v>16</v>
      </c>
      <c r="M82" s="18" t="s">
        <v>16</v>
      </c>
      <c r="N82" s="18" t="s">
        <v>16</v>
      </c>
      <c r="O82" s="18" t="s">
        <v>16</v>
      </c>
      <c r="P82" s="18" t="s">
        <v>16</v>
      </c>
      <c r="Q82" s="18" t="s">
        <v>16</v>
      </c>
      <c r="R82" s="18" t="s">
        <v>16</v>
      </c>
      <c r="S82" s="18" t="s">
        <v>16</v>
      </c>
      <c r="T82" s="18" t="s">
        <v>16</v>
      </c>
      <c r="U82" s="18" t="s">
        <v>16</v>
      </c>
      <c r="V82" s="18" t="s">
        <v>16</v>
      </c>
      <c r="W82" s="6">
        <f t="shared" si="3"/>
        <v>0</v>
      </c>
      <c r="X82" s="51">
        <f t="shared" si="3"/>
        <v>0</v>
      </c>
      <c r="Y82" s="25"/>
      <c r="Z82" s="25"/>
      <c r="AA82" s="34"/>
      <c r="AB82" s="34"/>
      <c r="AC82" s="34"/>
    </row>
    <row r="83" spans="1:29" ht="38.25" x14ac:dyDescent="0.2">
      <c r="A83" s="276"/>
      <c r="B83" s="249"/>
      <c r="C83" s="249"/>
      <c r="D83" s="249"/>
      <c r="E83" s="255" t="s">
        <v>176</v>
      </c>
      <c r="F83" s="45"/>
      <c r="G83" s="43"/>
      <c r="H83" s="44"/>
      <c r="I83" s="259">
        <v>1464750000</v>
      </c>
      <c r="J83" s="52" t="s">
        <v>102</v>
      </c>
      <c r="K83" s="18" t="s">
        <v>16</v>
      </c>
      <c r="L83" s="18" t="s">
        <v>16</v>
      </c>
      <c r="M83" s="18" t="s">
        <v>16</v>
      </c>
      <c r="N83" s="18" t="s">
        <v>16</v>
      </c>
      <c r="O83" s="18" t="s">
        <v>16</v>
      </c>
      <c r="P83" s="18" t="s">
        <v>16</v>
      </c>
      <c r="Q83" s="18" t="s">
        <v>16</v>
      </c>
      <c r="R83" s="18" t="s">
        <v>16</v>
      </c>
      <c r="S83" s="18" t="s">
        <v>16</v>
      </c>
      <c r="T83" s="18" t="s">
        <v>16</v>
      </c>
      <c r="U83" s="18" t="s">
        <v>16</v>
      </c>
      <c r="V83" s="18" t="s">
        <v>16</v>
      </c>
      <c r="W83" s="6">
        <f t="shared" si="3"/>
        <v>0</v>
      </c>
      <c r="X83" s="51">
        <f t="shared" si="3"/>
        <v>0</v>
      </c>
      <c r="Y83" s="25"/>
      <c r="Z83" s="25"/>
      <c r="AA83" s="34"/>
      <c r="AB83" s="34"/>
      <c r="AC83" s="34"/>
    </row>
    <row r="84" spans="1:29" ht="38.25" x14ac:dyDescent="0.2">
      <c r="A84" s="276"/>
      <c r="B84" s="249"/>
      <c r="C84" s="249"/>
      <c r="D84" s="250"/>
      <c r="E84" s="256"/>
      <c r="F84" s="45"/>
      <c r="G84" s="43"/>
      <c r="H84" s="44"/>
      <c r="I84" s="260"/>
      <c r="J84" s="52" t="s">
        <v>102</v>
      </c>
      <c r="K84" s="18" t="s">
        <v>16</v>
      </c>
      <c r="L84" s="18" t="s">
        <v>16</v>
      </c>
      <c r="M84" s="18" t="s">
        <v>16</v>
      </c>
      <c r="N84" s="18" t="s">
        <v>16</v>
      </c>
      <c r="O84" s="18" t="s">
        <v>16</v>
      </c>
      <c r="P84" s="18" t="s">
        <v>16</v>
      </c>
      <c r="Q84" s="18" t="s">
        <v>16</v>
      </c>
      <c r="R84" s="18" t="s">
        <v>16</v>
      </c>
      <c r="S84" s="18" t="s">
        <v>16</v>
      </c>
      <c r="T84" s="18" t="s">
        <v>16</v>
      </c>
      <c r="U84" s="18" t="s">
        <v>16</v>
      </c>
      <c r="V84" s="18" t="s">
        <v>16</v>
      </c>
      <c r="W84" s="6">
        <f t="shared" si="3"/>
        <v>0</v>
      </c>
      <c r="X84" s="51">
        <f t="shared" si="3"/>
        <v>0</v>
      </c>
      <c r="Y84" s="25"/>
      <c r="Z84" s="25"/>
      <c r="AA84" s="34"/>
      <c r="AB84" s="34"/>
      <c r="AC84" s="34"/>
    </row>
    <row r="85" spans="1:29" ht="38.25" x14ac:dyDescent="0.2">
      <c r="A85" s="276"/>
      <c r="B85" s="248" t="s">
        <v>117</v>
      </c>
      <c r="C85" s="255" t="s">
        <v>119</v>
      </c>
      <c r="D85" s="43"/>
      <c r="E85" s="255" t="str">
        <f>B85</f>
        <v>Bienestar social</v>
      </c>
      <c r="F85" s="45"/>
      <c r="G85" s="43"/>
      <c r="H85" s="44"/>
      <c r="I85" s="259">
        <v>429400000</v>
      </c>
      <c r="J85" s="52" t="s">
        <v>102</v>
      </c>
      <c r="K85" s="18" t="s">
        <v>16</v>
      </c>
      <c r="L85" s="18" t="s">
        <v>16</v>
      </c>
      <c r="M85" s="18" t="s">
        <v>16</v>
      </c>
      <c r="N85" s="18" t="s">
        <v>16</v>
      </c>
      <c r="O85" s="18" t="s">
        <v>16</v>
      </c>
      <c r="P85" s="18" t="s">
        <v>16</v>
      </c>
      <c r="Q85" s="18" t="s">
        <v>16</v>
      </c>
      <c r="R85" s="18" t="s">
        <v>16</v>
      </c>
      <c r="S85" s="18" t="s">
        <v>16</v>
      </c>
      <c r="T85" s="18" t="s">
        <v>16</v>
      </c>
      <c r="U85" s="18" t="s">
        <v>16</v>
      </c>
      <c r="V85" s="18" t="s">
        <v>16</v>
      </c>
      <c r="W85" s="6">
        <f t="shared" si="3"/>
        <v>0</v>
      </c>
      <c r="X85" s="51">
        <f t="shared" si="3"/>
        <v>0</v>
      </c>
      <c r="Y85" s="25"/>
      <c r="Z85" s="25"/>
      <c r="AA85" s="34"/>
      <c r="AB85" s="34"/>
      <c r="AC85" s="34"/>
    </row>
    <row r="86" spans="1:29" ht="38.25" x14ac:dyDescent="0.2">
      <c r="A86" s="276"/>
      <c r="B86" s="250"/>
      <c r="C86" s="256"/>
      <c r="D86" s="43"/>
      <c r="E86" s="256"/>
      <c r="F86" s="45"/>
      <c r="G86" s="43"/>
      <c r="H86" s="44"/>
      <c r="I86" s="260"/>
      <c r="J86" s="52" t="s">
        <v>102</v>
      </c>
      <c r="K86" s="18" t="s">
        <v>16</v>
      </c>
      <c r="L86" s="18" t="s">
        <v>16</v>
      </c>
      <c r="M86" s="18" t="s">
        <v>16</v>
      </c>
      <c r="N86" s="18" t="s">
        <v>16</v>
      </c>
      <c r="O86" s="18" t="s">
        <v>16</v>
      </c>
      <c r="P86" s="18" t="s">
        <v>16</v>
      </c>
      <c r="Q86" s="18" t="s">
        <v>16</v>
      </c>
      <c r="R86" s="18" t="s">
        <v>16</v>
      </c>
      <c r="S86" s="18" t="s">
        <v>16</v>
      </c>
      <c r="T86" s="18" t="s">
        <v>16</v>
      </c>
      <c r="U86" s="18" t="s">
        <v>16</v>
      </c>
      <c r="V86" s="18" t="s">
        <v>16</v>
      </c>
      <c r="W86" s="6">
        <f t="shared" si="3"/>
        <v>0</v>
      </c>
      <c r="X86" s="51">
        <f t="shared" si="3"/>
        <v>0</v>
      </c>
      <c r="Y86" s="25"/>
      <c r="Z86" s="25"/>
      <c r="AA86" s="34"/>
      <c r="AB86" s="34"/>
      <c r="AC86" s="34"/>
    </row>
    <row r="87" spans="1:29" ht="25.5" x14ac:dyDescent="0.2">
      <c r="A87" s="276"/>
      <c r="B87" s="253" t="s">
        <v>47</v>
      </c>
      <c r="C87" s="248" t="s">
        <v>62</v>
      </c>
      <c r="D87" s="248" t="s">
        <v>257</v>
      </c>
      <c r="E87" s="253" t="str">
        <f>B87</f>
        <v>Proyecto 45 años</v>
      </c>
      <c r="F87" s="45"/>
      <c r="G87" s="43"/>
      <c r="H87" s="44"/>
      <c r="I87" s="259">
        <v>150000000</v>
      </c>
      <c r="J87" s="52" t="s">
        <v>103</v>
      </c>
      <c r="K87" s="18" t="s">
        <v>16</v>
      </c>
      <c r="L87" s="18" t="s">
        <v>16</v>
      </c>
      <c r="M87" s="18" t="s">
        <v>16</v>
      </c>
      <c r="N87" s="18" t="s">
        <v>16</v>
      </c>
      <c r="O87" s="18" t="s">
        <v>16</v>
      </c>
      <c r="P87" s="18" t="s">
        <v>16</v>
      </c>
      <c r="Q87" s="18" t="s">
        <v>16</v>
      </c>
      <c r="R87" s="18" t="s">
        <v>16</v>
      </c>
      <c r="S87" s="18" t="s">
        <v>16</v>
      </c>
      <c r="T87" s="18" t="s">
        <v>16</v>
      </c>
      <c r="U87" s="18" t="s">
        <v>16</v>
      </c>
      <c r="V87" s="18" t="s">
        <v>16</v>
      </c>
      <c r="W87" s="6">
        <f t="shared" si="3"/>
        <v>0</v>
      </c>
      <c r="X87" s="51">
        <f t="shared" si="3"/>
        <v>0</v>
      </c>
      <c r="Y87" s="25"/>
      <c r="Z87" s="25"/>
      <c r="AA87" s="34"/>
      <c r="AB87" s="34"/>
      <c r="AC87" s="34"/>
    </row>
    <row r="88" spans="1:29" ht="25.5" x14ac:dyDescent="0.2">
      <c r="A88" s="277"/>
      <c r="B88" s="254"/>
      <c r="C88" s="250"/>
      <c r="D88" s="250"/>
      <c r="E88" s="254"/>
      <c r="F88" s="45"/>
      <c r="G88" s="43"/>
      <c r="H88" s="44"/>
      <c r="I88" s="260"/>
      <c r="J88" s="52" t="s">
        <v>103</v>
      </c>
      <c r="K88" s="18" t="s">
        <v>16</v>
      </c>
      <c r="L88" s="18" t="s">
        <v>16</v>
      </c>
      <c r="M88" s="18" t="s">
        <v>16</v>
      </c>
      <c r="N88" s="18" t="s">
        <v>16</v>
      </c>
      <c r="O88" s="18" t="s">
        <v>16</v>
      </c>
      <c r="P88" s="18" t="s">
        <v>16</v>
      </c>
      <c r="Q88" s="18" t="s">
        <v>16</v>
      </c>
      <c r="R88" s="18" t="s">
        <v>16</v>
      </c>
      <c r="S88" s="18" t="s">
        <v>16</v>
      </c>
      <c r="T88" s="18" t="s">
        <v>16</v>
      </c>
      <c r="U88" s="18" t="s">
        <v>16</v>
      </c>
      <c r="V88" s="18" t="s">
        <v>16</v>
      </c>
      <c r="W88" s="6">
        <f t="shared" si="3"/>
        <v>0</v>
      </c>
      <c r="X88" s="51">
        <f t="shared" si="3"/>
        <v>0</v>
      </c>
      <c r="Y88" s="25"/>
      <c r="Z88" s="25"/>
      <c r="AA88" s="27"/>
      <c r="AB88" s="34"/>
      <c r="AC88" s="34"/>
    </row>
    <row r="89" spans="1:29" ht="51" x14ac:dyDescent="0.2">
      <c r="A89" s="268" t="s">
        <v>66</v>
      </c>
      <c r="B89" s="248" t="s">
        <v>104</v>
      </c>
      <c r="C89" s="248" t="s">
        <v>98</v>
      </c>
      <c r="D89" s="69" t="s">
        <v>259</v>
      </c>
      <c r="E89" s="255" t="str">
        <f>B89</f>
        <v>Desarrollo Organizacional</v>
      </c>
      <c r="F89" s="45"/>
      <c r="G89" s="43"/>
      <c r="H89" s="44"/>
      <c r="I89" s="259">
        <v>30000000</v>
      </c>
      <c r="J89" s="52" t="s">
        <v>105</v>
      </c>
      <c r="K89" s="5" t="s">
        <v>16</v>
      </c>
      <c r="L89" s="5" t="s">
        <v>16</v>
      </c>
      <c r="M89" s="5" t="s">
        <v>16</v>
      </c>
      <c r="N89" s="5" t="s">
        <v>16</v>
      </c>
      <c r="O89" s="5" t="s">
        <v>16</v>
      </c>
      <c r="P89" s="5" t="s">
        <v>16</v>
      </c>
      <c r="Q89" s="5" t="s">
        <v>16</v>
      </c>
      <c r="R89" s="5" t="s">
        <v>16</v>
      </c>
      <c r="S89" s="5" t="s">
        <v>16</v>
      </c>
      <c r="T89" s="5" t="s">
        <v>16</v>
      </c>
      <c r="U89" s="5" t="s">
        <v>16</v>
      </c>
      <c r="V89" s="5" t="s">
        <v>16</v>
      </c>
      <c r="W89" s="6">
        <f t="shared" si="3"/>
        <v>0</v>
      </c>
      <c r="X89" s="51">
        <f t="shared" si="3"/>
        <v>0</v>
      </c>
      <c r="Y89" s="25"/>
      <c r="Z89" s="25"/>
      <c r="AA89" s="34"/>
      <c r="AB89" s="34"/>
      <c r="AC89" s="34"/>
    </row>
    <row r="90" spans="1:29" ht="38.25" x14ac:dyDescent="0.2">
      <c r="A90" s="269"/>
      <c r="B90" s="250"/>
      <c r="C90" s="250"/>
      <c r="D90" s="69" t="s">
        <v>242</v>
      </c>
      <c r="E90" s="256"/>
      <c r="F90" s="45"/>
      <c r="G90" s="43"/>
      <c r="H90" s="44"/>
      <c r="I90" s="260"/>
      <c r="J90" s="52" t="s">
        <v>105</v>
      </c>
      <c r="K90" s="5" t="s">
        <v>16</v>
      </c>
      <c r="L90" s="5" t="s">
        <v>16</v>
      </c>
      <c r="M90" s="5" t="s">
        <v>16</v>
      </c>
      <c r="N90" s="5" t="s">
        <v>16</v>
      </c>
      <c r="O90" s="5" t="s">
        <v>16</v>
      </c>
      <c r="P90" s="5" t="s">
        <v>16</v>
      </c>
      <c r="Q90" s="5" t="s">
        <v>16</v>
      </c>
      <c r="R90" s="5" t="s">
        <v>16</v>
      </c>
      <c r="S90" s="5" t="s">
        <v>16</v>
      </c>
      <c r="T90" s="5" t="s">
        <v>16</v>
      </c>
      <c r="U90" s="5" t="s">
        <v>16</v>
      </c>
      <c r="V90" s="5" t="s">
        <v>16</v>
      </c>
      <c r="W90" s="6">
        <f t="shared" si="3"/>
        <v>0</v>
      </c>
      <c r="X90" s="51">
        <f t="shared" si="3"/>
        <v>0</v>
      </c>
      <c r="Y90" s="25"/>
      <c r="Z90" s="25"/>
      <c r="AA90" s="34"/>
      <c r="AB90" s="34"/>
      <c r="AC90" s="34"/>
    </row>
    <row r="91" spans="1:29" ht="51" x14ac:dyDescent="0.2">
      <c r="A91" s="269"/>
      <c r="B91" s="248" t="s">
        <v>118</v>
      </c>
      <c r="C91" s="248" t="s">
        <v>63</v>
      </c>
      <c r="D91" s="43"/>
      <c r="E91" s="255" t="s">
        <v>177</v>
      </c>
      <c r="F91" s="45"/>
      <c r="G91" s="43"/>
      <c r="H91" s="44"/>
      <c r="I91" s="259">
        <v>70000000</v>
      </c>
      <c r="J91" s="52" t="s">
        <v>222</v>
      </c>
      <c r="K91" s="18" t="s">
        <v>16</v>
      </c>
      <c r="L91" s="18" t="s">
        <v>16</v>
      </c>
      <c r="M91" s="18" t="s">
        <v>16</v>
      </c>
      <c r="N91" s="18" t="s">
        <v>16</v>
      </c>
      <c r="O91" s="18" t="s">
        <v>16</v>
      </c>
      <c r="P91" s="18" t="s">
        <v>16</v>
      </c>
      <c r="Q91" s="18" t="s">
        <v>16</v>
      </c>
      <c r="R91" s="18" t="s">
        <v>16</v>
      </c>
      <c r="S91" s="18" t="s">
        <v>16</v>
      </c>
      <c r="T91" s="18" t="s">
        <v>16</v>
      </c>
      <c r="U91" s="18" t="s">
        <v>16</v>
      </c>
      <c r="V91" s="18" t="s">
        <v>16</v>
      </c>
      <c r="W91" s="6">
        <f t="shared" si="3"/>
        <v>0</v>
      </c>
      <c r="X91" s="51">
        <f t="shared" si="3"/>
        <v>0</v>
      </c>
      <c r="Y91" s="25"/>
      <c r="Z91" s="25"/>
      <c r="AA91" s="34"/>
      <c r="AB91" s="34"/>
      <c r="AC91" s="34"/>
    </row>
    <row r="92" spans="1:29" ht="25.5" x14ac:dyDescent="0.2">
      <c r="A92" s="269"/>
      <c r="B92" s="249"/>
      <c r="C92" s="249"/>
      <c r="D92" s="43"/>
      <c r="E92" s="274"/>
      <c r="F92" s="74" t="s">
        <v>252</v>
      </c>
      <c r="G92" s="75"/>
      <c r="H92" s="76"/>
      <c r="I92" s="261"/>
      <c r="J92" s="52" t="s">
        <v>253</v>
      </c>
      <c r="K92" s="18" t="s">
        <v>16</v>
      </c>
      <c r="L92" s="18" t="s">
        <v>16</v>
      </c>
      <c r="M92" s="18" t="s">
        <v>16</v>
      </c>
      <c r="N92" s="18" t="s">
        <v>16</v>
      </c>
      <c r="O92" s="18" t="s">
        <v>16</v>
      </c>
      <c r="P92" s="18" t="s">
        <v>16</v>
      </c>
      <c r="Q92" s="18" t="s">
        <v>16</v>
      </c>
      <c r="R92" s="18" t="s">
        <v>16</v>
      </c>
      <c r="S92" s="18" t="s">
        <v>16</v>
      </c>
      <c r="T92" s="18" t="s">
        <v>16</v>
      </c>
      <c r="U92" s="18" t="s">
        <v>16</v>
      </c>
      <c r="V92" s="18" t="s">
        <v>16</v>
      </c>
      <c r="W92" s="6">
        <f>G92</f>
        <v>0</v>
      </c>
      <c r="X92" s="51">
        <f>H92</f>
        <v>0</v>
      </c>
      <c r="Y92" s="25"/>
      <c r="Z92" s="25"/>
      <c r="AA92" s="64"/>
      <c r="AB92" s="64"/>
      <c r="AC92" s="64"/>
    </row>
    <row r="93" spans="1:29" ht="38.25" x14ac:dyDescent="0.2">
      <c r="A93" s="269"/>
      <c r="B93" s="249"/>
      <c r="C93" s="249"/>
      <c r="D93" s="43"/>
      <c r="E93" s="274"/>
      <c r="F93" s="74" t="s">
        <v>254</v>
      </c>
      <c r="G93" s="75"/>
      <c r="H93" s="76"/>
      <c r="I93" s="261"/>
      <c r="J93" s="52" t="s">
        <v>253</v>
      </c>
      <c r="K93" s="18" t="s">
        <v>16</v>
      </c>
      <c r="L93" s="18" t="s">
        <v>16</v>
      </c>
      <c r="M93" s="18" t="s">
        <v>16</v>
      </c>
      <c r="N93" s="18" t="s">
        <v>16</v>
      </c>
      <c r="O93" s="18" t="s">
        <v>16</v>
      </c>
      <c r="P93" s="18" t="s">
        <v>16</v>
      </c>
      <c r="Q93" s="18" t="s">
        <v>16</v>
      </c>
      <c r="R93" s="18" t="s">
        <v>16</v>
      </c>
      <c r="S93" s="18" t="s">
        <v>16</v>
      </c>
      <c r="T93" s="18" t="s">
        <v>16</v>
      </c>
      <c r="U93" s="18" t="s">
        <v>16</v>
      </c>
      <c r="V93" s="18" t="s">
        <v>16</v>
      </c>
      <c r="W93" s="6">
        <f>G93</f>
        <v>0</v>
      </c>
      <c r="X93" s="51">
        <f>H93</f>
        <v>0</v>
      </c>
      <c r="Y93" s="25"/>
      <c r="Z93" s="25"/>
      <c r="AA93" s="64"/>
      <c r="AB93" s="64"/>
      <c r="AC93" s="64"/>
    </row>
    <row r="94" spans="1:29" ht="25.5" x14ac:dyDescent="0.2">
      <c r="A94" s="269"/>
      <c r="B94" s="249"/>
      <c r="C94" s="250"/>
      <c r="D94" s="43"/>
      <c r="E94" s="256"/>
      <c r="F94" s="74" t="s">
        <v>251</v>
      </c>
      <c r="G94" s="75"/>
      <c r="H94" s="76"/>
      <c r="I94" s="260"/>
      <c r="J94" s="52" t="s">
        <v>253</v>
      </c>
      <c r="K94" s="18" t="s">
        <v>16</v>
      </c>
      <c r="L94" s="18" t="s">
        <v>16</v>
      </c>
      <c r="M94" s="18" t="s">
        <v>16</v>
      </c>
      <c r="N94" s="18" t="s">
        <v>16</v>
      </c>
      <c r="O94" s="18" t="s">
        <v>16</v>
      </c>
      <c r="P94" s="18" t="s">
        <v>16</v>
      </c>
      <c r="Q94" s="18" t="s">
        <v>16</v>
      </c>
      <c r="R94" s="18" t="s">
        <v>16</v>
      </c>
      <c r="S94" s="18" t="s">
        <v>16</v>
      </c>
      <c r="T94" s="18" t="s">
        <v>16</v>
      </c>
      <c r="U94" s="18" t="s">
        <v>16</v>
      </c>
      <c r="V94" s="18" t="s">
        <v>16</v>
      </c>
      <c r="W94" s="6">
        <f t="shared" si="3"/>
        <v>0</v>
      </c>
      <c r="X94" s="51">
        <f t="shared" si="3"/>
        <v>0</v>
      </c>
      <c r="Y94" s="33"/>
      <c r="Z94" s="25"/>
      <c r="AA94" s="30"/>
      <c r="AB94" s="34"/>
      <c r="AC94" s="34"/>
    </row>
    <row r="95" spans="1:29" ht="38.25" x14ac:dyDescent="0.2">
      <c r="A95" s="266">
        <f>SUM(I89:I96)</f>
        <v>350000000</v>
      </c>
      <c r="B95" s="249"/>
      <c r="C95" s="248" t="s">
        <v>65</v>
      </c>
      <c r="D95" s="43"/>
      <c r="E95" s="255" t="s">
        <v>64</v>
      </c>
      <c r="F95" s="45"/>
      <c r="G95" s="43"/>
      <c r="H95" s="44"/>
      <c r="I95" s="259">
        <v>250000000</v>
      </c>
      <c r="J95" s="52" t="s">
        <v>107</v>
      </c>
      <c r="K95" s="18" t="s">
        <v>16</v>
      </c>
      <c r="L95" s="18" t="s">
        <v>16</v>
      </c>
      <c r="M95" s="18" t="s">
        <v>16</v>
      </c>
      <c r="N95" s="18" t="s">
        <v>16</v>
      </c>
      <c r="O95" s="18" t="s">
        <v>16</v>
      </c>
      <c r="P95" s="18" t="s">
        <v>16</v>
      </c>
      <c r="Q95" s="18" t="s">
        <v>16</v>
      </c>
      <c r="R95" s="18" t="s">
        <v>16</v>
      </c>
      <c r="S95" s="18" t="s">
        <v>16</v>
      </c>
      <c r="T95" s="18" t="s">
        <v>16</v>
      </c>
      <c r="U95" s="18" t="s">
        <v>16</v>
      </c>
      <c r="V95" s="18" t="s">
        <v>16</v>
      </c>
      <c r="W95" s="6">
        <f t="shared" si="3"/>
        <v>0</v>
      </c>
      <c r="X95" s="51">
        <f t="shared" si="3"/>
        <v>0</v>
      </c>
      <c r="Y95" s="33"/>
      <c r="Z95" s="25"/>
      <c r="AA95" s="30"/>
      <c r="AB95" s="34"/>
      <c r="AC95" s="34"/>
    </row>
    <row r="96" spans="1:29" ht="38.25" x14ac:dyDescent="0.2">
      <c r="A96" s="267"/>
      <c r="B96" s="250"/>
      <c r="C96" s="250"/>
      <c r="D96" s="43"/>
      <c r="E96" s="256"/>
      <c r="F96" s="45"/>
      <c r="G96" s="43"/>
      <c r="H96" s="44"/>
      <c r="I96" s="260"/>
      <c r="J96" s="52" t="s">
        <v>107</v>
      </c>
      <c r="K96" s="18" t="s">
        <v>16</v>
      </c>
      <c r="L96" s="18" t="s">
        <v>16</v>
      </c>
      <c r="M96" s="18" t="s">
        <v>16</v>
      </c>
      <c r="N96" s="18" t="s">
        <v>16</v>
      </c>
      <c r="O96" s="18" t="s">
        <v>16</v>
      </c>
      <c r="P96" s="18" t="s">
        <v>16</v>
      </c>
      <c r="Q96" s="18" t="s">
        <v>16</v>
      </c>
      <c r="R96" s="18" t="s">
        <v>16</v>
      </c>
      <c r="S96" s="18" t="s">
        <v>16</v>
      </c>
      <c r="T96" s="18" t="s">
        <v>16</v>
      </c>
      <c r="U96" s="18" t="s">
        <v>16</v>
      </c>
      <c r="V96" s="18" t="s">
        <v>16</v>
      </c>
      <c r="W96" s="6">
        <f t="shared" si="3"/>
        <v>0</v>
      </c>
      <c r="X96" s="51">
        <f t="shared" si="3"/>
        <v>0</v>
      </c>
      <c r="Y96" s="25"/>
      <c r="Z96" s="25"/>
      <c r="AA96" s="28"/>
      <c r="AB96" s="29"/>
      <c r="AC96" s="29"/>
    </row>
    <row r="97" spans="1:29" ht="38.25" x14ac:dyDescent="0.2">
      <c r="A97" s="262" t="s">
        <v>75</v>
      </c>
      <c r="B97" s="295" t="s">
        <v>67</v>
      </c>
      <c r="C97" s="295" t="s">
        <v>68</v>
      </c>
      <c r="D97" s="248" t="s">
        <v>260</v>
      </c>
      <c r="E97" s="255" t="s">
        <v>178</v>
      </c>
      <c r="F97" s="43" t="s">
        <v>132</v>
      </c>
      <c r="G97" s="43" t="s">
        <v>143</v>
      </c>
      <c r="H97" s="44"/>
      <c r="I97" s="259">
        <v>120000000</v>
      </c>
      <c r="J97" s="52" t="s">
        <v>126</v>
      </c>
      <c r="K97" s="18" t="s">
        <v>16</v>
      </c>
      <c r="L97" s="18" t="s">
        <v>16</v>
      </c>
      <c r="M97" s="18" t="s">
        <v>16</v>
      </c>
      <c r="N97" s="18" t="s">
        <v>16</v>
      </c>
      <c r="O97" s="18" t="s">
        <v>16</v>
      </c>
      <c r="P97" s="18" t="s">
        <v>16</v>
      </c>
      <c r="Q97" s="18" t="s">
        <v>16</v>
      </c>
      <c r="R97" s="18" t="s">
        <v>16</v>
      </c>
      <c r="S97" s="18" t="s">
        <v>16</v>
      </c>
      <c r="T97" s="18" t="s">
        <v>16</v>
      </c>
      <c r="U97" s="18" t="s">
        <v>16</v>
      </c>
      <c r="V97" s="18" t="s">
        <v>16</v>
      </c>
      <c r="W97" s="6" t="str">
        <f t="shared" si="3"/>
        <v>Optimizacionde la infraestructura tecnologica</v>
      </c>
      <c r="X97" s="51">
        <f t="shared" si="3"/>
        <v>0</v>
      </c>
      <c r="Y97" s="25"/>
      <c r="Z97" s="25"/>
      <c r="AA97" s="34"/>
      <c r="AB97" s="34"/>
      <c r="AC97" s="34"/>
    </row>
    <row r="98" spans="1:29" ht="51" x14ac:dyDescent="0.2">
      <c r="A98" s="263"/>
      <c r="B98" s="296"/>
      <c r="C98" s="296"/>
      <c r="D98" s="249"/>
      <c r="E98" s="256"/>
      <c r="F98" s="43" t="s">
        <v>133</v>
      </c>
      <c r="G98" s="43"/>
      <c r="H98" s="44"/>
      <c r="I98" s="260"/>
      <c r="J98" s="52" t="s">
        <v>126</v>
      </c>
      <c r="K98" s="18" t="s">
        <v>16</v>
      </c>
      <c r="L98" s="18" t="s">
        <v>16</v>
      </c>
      <c r="M98" s="18" t="s">
        <v>16</v>
      </c>
      <c r="N98" s="18" t="s">
        <v>16</v>
      </c>
      <c r="O98" s="18" t="s">
        <v>16</v>
      </c>
      <c r="P98" s="18" t="s">
        <v>16</v>
      </c>
      <c r="Q98" s="18" t="s">
        <v>16</v>
      </c>
      <c r="R98" s="18" t="s">
        <v>16</v>
      </c>
      <c r="S98" s="18" t="s">
        <v>16</v>
      </c>
      <c r="T98" s="18" t="s">
        <v>16</v>
      </c>
      <c r="U98" s="18" t="s">
        <v>16</v>
      </c>
      <c r="V98" s="18" t="s">
        <v>16</v>
      </c>
      <c r="W98" s="6">
        <f t="shared" si="3"/>
        <v>0</v>
      </c>
      <c r="X98" s="51">
        <f t="shared" si="3"/>
        <v>0</v>
      </c>
      <c r="Y98" s="25"/>
      <c r="Z98" s="25"/>
      <c r="AA98" s="34"/>
      <c r="AB98" s="34"/>
      <c r="AC98" s="34"/>
    </row>
    <row r="99" spans="1:29" ht="38.25" x14ac:dyDescent="0.2">
      <c r="A99" s="263"/>
      <c r="B99" s="296"/>
      <c r="C99" s="296"/>
      <c r="D99" s="249"/>
      <c r="E99" s="255" t="s">
        <v>179</v>
      </c>
      <c r="F99" s="46" t="s">
        <v>141</v>
      </c>
      <c r="G99" s="43"/>
      <c r="H99" s="44"/>
      <c r="I99" s="259">
        <v>50000000</v>
      </c>
      <c r="J99" s="52" t="s">
        <v>126</v>
      </c>
      <c r="K99" s="18" t="s">
        <v>16</v>
      </c>
      <c r="L99" s="18" t="s">
        <v>16</v>
      </c>
      <c r="M99" s="18" t="s">
        <v>16</v>
      </c>
      <c r="N99" s="18" t="s">
        <v>16</v>
      </c>
      <c r="O99" s="18" t="s">
        <v>16</v>
      </c>
      <c r="P99" s="18" t="s">
        <v>16</v>
      </c>
      <c r="Q99" s="18" t="s">
        <v>16</v>
      </c>
      <c r="R99" s="18" t="s">
        <v>16</v>
      </c>
      <c r="S99" s="18" t="s">
        <v>16</v>
      </c>
      <c r="T99" s="18" t="s">
        <v>16</v>
      </c>
      <c r="U99" s="18" t="s">
        <v>16</v>
      </c>
      <c r="V99" s="18" t="s">
        <v>16</v>
      </c>
      <c r="W99" s="6">
        <f t="shared" si="3"/>
        <v>0</v>
      </c>
      <c r="X99" s="51">
        <f t="shared" si="3"/>
        <v>0</v>
      </c>
      <c r="Y99" s="25"/>
      <c r="Z99" s="25"/>
      <c r="AA99" s="34"/>
      <c r="AB99" s="34"/>
      <c r="AC99" s="34"/>
    </row>
    <row r="100" spans="1:29" ht="38.25" x14ac:dyDescent="0.2">
      <c r="A100" s="263"/>
      <c r="B100" s="296"/>
      <c r="C100" s="296"/>
      <c r="D100" s="250"/>
      <c r="E100" s="256"/>
      <c r="F100" s="46" t="s">
        <v>142</v>
      </c>
      <c r="G100" s="43"/>
      <c r="H100" s="44"/>
      <c r="I100" s="260"/>
      <c r="J100" s="52" t="s">
        <v>126</v>
      </c>
      <c r="K100" s="18" t="s">
        <v>16</v>
      </c>
      <c r="L100" s="18" t="s">
        <v>16</v>
      </c>
      <c r="M100" s="18" t="s">
        <v>16</v>
      </c>
      <c r="N100" s="18" t="s">
        <v>16</v>
      </c>
      <c r="O100" s="18" t="s">
        <v>16</v>
      </c>
      <c r="P100" s="18" t="s">
        <v>16</v>
      </c>
      <c r="Q100" s="18" t="s">
        <v>16</v>
      </c>
      <c r="R100" s="18" t="s">
        <v>16</v>
      </c>
      <c r="S100" s="18" t="s">
        <v>16</v>
      </c>
      <c r="T100" s="18" t="s">
        <v>16</v>
      </c>
      <c r="U100" s="18" t="s">
        <v>16</v>
      </c>
      <c r="V100" s="18" t="s">
        <v>16</v>
      </c>
      <c r="W100" s="6">
        <f t="shared" si="3"/>
        <v>0</v>
      </c>
      <c r="X100" s="51">
        <f t="shared" si="3"/>
        <v>0</v>
      </c>
      <c r="Y100" s="25"/>
      <c r="Z100" s="25"/>
      <c r="AA100" s="34"/>
      <c r="AB100" s="34"/>
      <c r="AC100" s="34"/>
    </row>
    <row r="101" spans="1:29" ht="25.5" x14ac:dyDescent="0.2">
      <c r="A101" s="263"/>
      <c r="B101" s="296"/>
      <c r="C101" s="296"/>
      <c r="D101" s="248" t="s">
        <v>261</v>
      </c>
      <c r="E101" s="251" t="s">
        <v>243</v>
      </c>
      <c r="F101" s="46"/>
      <c r="G101" s="43"/>
      <c r="H101" s="44"/>
      <c r="I101" s="259" t="s">
        <v>123</v>
      </c>
      <c r="J101" s="52" t="s">
        <v>126</v>
      </c>
      <c r="K101" s="18" t="s">
        <v>16</v>
      </c>
      <c r="L101" s="18" t="s">
        <v>16</v>
      </c>
      <c r="M101" s="18" t="s">
        <v>16</v>
      </c>
      <c r="N101" s="18" t="s">
        <v>16</v>
      </c>
      <c r="O101" s="18" t="s">
        <v>16</v>
      </c>
      <c r="P101" s="18" t="s">
        <v>16</v>
      </c>
      <c r="Q101" s="18" t="s">
        <v>16</v>
      </c>
      <c r="R101" s="18" t="s">
        <v>16</v>
      </c>
      <c r="S101" s="18" t="s">
        <v>16</v>
      </c>
      <c r="T101" s="18" t="s">
        <v>16</v>
      </c>
      <c r="U101" s="18" t="s">
        <v>16</v>
      </c>
      <c r="V101" s="18" t="s">
        <v>16</v>
      </c>
      <c r="W101" s="6">
        <f>G101</f>
        <v>0</v>
      </c>
      <c r="X101" s="51">
        <f>H101</f>
        <v>0</v>
      </c>
      <c r="Y101" s="25"/>
      <c r="Z101" s="25"/>
      <c r="AA101" s="63"/>
      <c r="AB101" s="63"/>
      <c r="AC101" s="63"/>
    </row>
    <row r="102" spans="1:29" ht="25.5" x14ac:dyDescent="0.2">
      <c r="A102" s="263"/>
      <c r="B102" s="297"/>
      <c r="C102" s="297"/>
      <c r="D102" s="250"/>
      <c r="E102" s="252"/>
      <c r="F102" s="46"/>
      <c r="G102" s="43"/>
      <c r="H102" s="44"/>
      <c r="I102" s="260"/>
      <c r="J102" s="52" t="s">
        <v>126</v>
      </c>
      <c r="K102" s="18" t="s">
        <v>16</v>
      </c>
      <c r="L102" s="18" t="s">
        <v>16</v>
      </c>
      <c r="M102" s="18" t="s">
        <v>16</v>
      </c>
      <c r="N102" s="18" t="s">
        <v>16</v>
      </c>
      <c r="O102" s="18" t="s">
        <v>16</v>
      </c>
      <c r="P102" s="18" t="s">
        <v>16</v>
      </c>
      <c r="Q102" s="18" t="s">
        <v>16</v>
      </c>
      <c r="R102" s="18" t="s">
        <v>16</v>
      </c>
      <c r="S102" s="18" t="s">
        <v>16</v>
      </c>
      <c r="T102" s="18" t="s">
        <v>16</v>
      </c>
      <c r="U102" s="18" t="s">
        <v>16</v>
      </c>
      <c r="V102" s="18" t="s">
        <v>16</v>
      </c>
      <c r="W102" s="6">
        <f>G102</f>
        <v>0</v>
      </c>
      <c r="X102" s="51">
        <f>H102</f>
        <v>0</v>
      </c>
      <c r="Y102" s="25"/>
      <c r="Z102" s="25"/>
      <c r="AA102" s="63"/>
      <c r="AB102" s="63"/>
      <c r="AC102" s="63"/>
    </row>
    <row r="103" spans="1:29" ht="89.25" x14ac:dyDescent="0.2">
      <c r="A103" s="263"/>
      <c r="B103" s="248" t="s">
        <v>69</v>
      </c>
      <c r="C103" s="248" t="s">
        <v>70</v>
      </c>
      <c r="D103" s="248" t="s">
        <v>262</v>
      </c>
      <c r="E103" s="255" t="str">
        <f>B103</f>
        <v>Plan de ordenamiento físico (Plan Maestro)</v>
      </c>
      <c r="F103" s="46" t="s">
        <v>134</v>
      </c>
      <c r="G103" s="46"/>
      <c r="H103" s="47"/>
      <c r="I103" s="259">
        <v>400000000</v>
      </c>
      <c r="J103" s="52" t="s">
        <v>108</v>
      </c>
      <c r="K103" s="18" t="s">
        <v>16</v>
      </c>
      <c r="L103" s="18" t="s">
        <v>16</v>
      </c>
      <c r="M103" s="18" t="s">
        <v>16</v>
      </c>
      <c r="N103" s="18" t="s">
        <v>16</v>
      </c>
      <c r="O103" s="18" t="s">
        <v>16</v>
      </c>
      <c r="P103" s="18" t="s">
        <v>16</v>
      </c>
      <c r="Q103" s="18" t="s">
        <v>16</v>
      </c>
      <c r="R103" s="18" t="s">
        <v>16</v>
      </c>
      <c r="S103" s="18" t="s">
        <v>16</v>
      </c>
      <c r="T103" s="18" t="s">
        <v>16</v>
      </c>
      <c r="U103" s="18" t="s">
        <v>16</v>
      </c>
      <c r="V103" s="18" t="s">
        <v>16</v>
      </c>
      <c r="W103" s="6">
        <f t="shared" si="3"/>
        <v>0</v>
      </c>
      <c r="X103" s="51">
        <f t="shared" si="3"/>
        <v>0</v>
      </c>
      <c r="Y103" s="25"/>
      <c r="Z103" s="25"/>
      <c r="AA103" s="24"/>
      <c r="AB103" s="34"/>
      <c r="AC103" s="34"/>
    </row>
    <row r="104" spans="1:29" ht="38.25" x14ac:dyDescent="0.2">
      <c r="A104" s="263"/>
      <c r="B104" s="250"/>
      <c r="C104" s="250"/>
      <c r="D104" s="250"/>
      <c r="E104" s="256"/>
      <c r="F104" s="46"/>
      <c r="G104" s="46"/>
      <c r="H104" s="47"/>
      <c r="I104" s="260"/>
      <c r="J104" s="52" t="s">
        <v>108</v>
      </c>
      <c r="K104" s="18" t="s">
        <v>16</v>
      </c>
      <c r="L104" s="18" t="s">
        <v>16</v>
      </c>
      <c r="M104" s="18" t="s">
        <v>16</v>
      </c>
      <c r="N104" s="18" t="s">
        <v>16</v>
      </c>
      <c r="O104" s="18" t="s">
        <v>16</v>
      </c>
      <c r="P104" s="18" t="s">
        <v>16</v>
      </c>
      <c r="Q104" s="18" t="s">
        <v>16</v>
      </c>
      <c r="R104" s="18" t="s">
        <v>16</v>
      </c>
      <c r="S104" s="18" t="s">
        <v>16</v>
      </c>
      <c r="T104" s="18" t="s">
        <v>16</v>
      </c>
      <c r="U104" s="18" t="s">
        <v>16</v>
      </c>
      <c r="V104" s="18" t="s">
        <v>16</v>
      </c>
      <c r="W104" s="6">
        <f t="shared" si="3"/>
        <v>0</v>
      </c>
      <c r="X104" s="51">
        <f t="shared" si="3"/>
        <v>0</v>
      </c>
      <c r="Y104" s="25"/>
      <c r="Z104" s="25"/>
      <c r="AA104" s="24"/>
      <c r="AB104" s="34"/>
      <c r="AC104" s="34"/>
    </row>
    <row r="105" spans="1:29" ht="25.5" x14ac:dyDescent="0.2">
      <c r="A105" s="263"/>
      <c r="B105" s="248" t="s">
        <v>71</v>
      </c>
      <c r="C105" s="248" t="s">
        <v>72</v>
      </c>
      <c r="D105" s="248" t="s">
        <v>263</v>
      </c>
      <c r="E105" s="255" t="s">
        <v>180</v>
      </c>
      <c r="F105" s="46"/>
      <c r="G105" s="57"/>
      <c r="H105" s="47"/>
      <c r="I105" s="259">
        <v>80000000</v>
      </c>
      <c r="J105" s="52" t="s">
        <v>109</v>
      </c>
      <c r="K105" s="18" t="s">
        <v>16</v>
      </c>
      <c r="L105" s="18" t="s">
        <v>16</v>
      </c>
      <c r="M105" s="18" t="s">
        <v>16</v>
      </c>
      <c r="N105" s="18" t="s">
        <v>16</v>
      </c>
      <c r="O105" s="18" t="s">
        <v>16</v>
      </c>
      <c r="P105" s="18" t="s">
        <v>16</v>
      </c>
      <c r="Q105" s="18" t="s">
        <v>16</v>
      </c>
      <c r="R105" s="18" t="s">
        <v>16</v>
      </c>
      <c r="S105" s="18" t="s">
        <v>16</v>
      </c>
      <c r="T105" s="18" t="s">
        <v>16</v>
      </c>
      <c r="U105" s="18" t="s">
        <v>16</v>
      </c>
      <c r="V105" s="18" t="s">
        <v>16</v>
      </c>
      <c r="W105" s="6">
        <f t="shared" si="3"/>
        <v>0</v>
      </c>
      <c r="X105" s="51">
        <f t="shared" si="3"/>
        <v>0</v>
      </c>
      <c r="Y105" s="25"/>
      <c r="Z105" s="25"/>
      <c r="AA105" s="24"/>
      <c r="AB105" s="34"/>
      <c r="AC105" s="34"/>
    </row>
    <row r="106" spans="1:29" ht="25.5" x14ac:dyDescent="0.2">
      <c r="A106" s="263"/>
      <c r="B106" s="249"/>
      <c r="C106" s="249"/>
      <c r="D106" s="249"/>
      <c r="E106" s="256"/>
      <c r="F106" s="46"/>
      <c r="G106" s="46"/>
      <c r="H106" s="47"/>
      <c r="I106" s="260"/>
      <c r="J106" s="52" t="s">
        <v>109</v>
      </c>
      <c r="K106" s="18" t="s">
        <v>16</v>
      </c>
      <c r="L106" s="18" t="s">
        <v>16</v>
      </c>
      <c r="M106" s="18" t="s">
        <v>16</v>
      </c>
      <c r="N106" s="18" t="s">
        <v>16</v>
      </c>
      <c r="O106" s="18" t="s">
        <v>16</v>
      </c>
      <c r="P106" s="18" t="s">
        <v>16</v>
      </c>
      <c r="Q106" s="18" t="s">
        <v>16</v>
      </c>
      <c r="R106" s="18" t="s">
        <v>16</v>
      </c>
      <c r="S106" s="18" t="s">
        <v>16</v>
      </c>
      <c r="T106" s="18" t="s">
        <v>16</v>
      </c>
      <c r="U106" s="18" t="s">
        <v>16</v>
      </c>
      <c r="V106" s="18" t="s">
        <v>16</v>
      </c>
      <c r="W106" s="6">
        <f t="shared" si="3"/>
        <v>0</v>
      </c>
      <c r="X106" s="51">
        <f t="shared" si="3"/>
        <v>0</v>
      </c>
      <c r="Y106" s="25"/>
      <c r="Z106" s="25"/>
      <c r="AA106" s="24"/>
      <c r="AB106" s="34"/>
      <c r="AC106" s="34"/>
    </row>
    <row r="107" spans="1:29" ht="25.5" x14ac:dyDescent="0.2">
      <c r="A107" s="263"/>
      <c r="B107" s="249"/>
      <c r="C107" s="249"/>
      <c r="D107" s="249"/>
      <c r="E107" s="255" t="s">
        <v>181</v>
      </c>
      <c r="F107" s="46"/>
      <c r="G107" s="46"/>
      <c r="H107" s="47"/>
      <c r="I107" s="259">
        <v>40000000</v>
      </c>
      <c r="J107" s="52" t="s">
        <v>109</v>
      </c>
      <c r="K107" s="18" t="s">
        <v>16</v>
      </c>
      <c r="L107" s="18" t="s">
        <v>16</v>
      </c>
      <c r="M107" s="18" t="s">
        <v>16</v>
      </c>
      <c r="N107" s="18" t="s">
        <v>16</v>
      </c>
      <c r="O107" s="18" t="s">
        <v>16</v>
      </c>
      <c r="P107" s="18" t="s">
        <v>16</v>
      </c>
      <c r="Q107" s="18" t="s">
        <v>16</v>
      </c>
      <c r="R107" s="18" t="s">
        <v>16</v>
      </c>
      <c r="S107" s="18" t="s">
        <v>16</v>
      </c>
      <c r="T107" s="18" t="s">
        <v>16</v>
      </c>
      <c r="U107" s="18" t="s">
        <v>16</v>
      </c>
      <c r="V107" s="18" t="s">
        <v>16</v>
      </c>
      <c r="W107" s="6">
        <f t="shared" si="3"/>
        <v>0</v>
      </c>
      <c r="X107" s="51">
        <f t="shared" si="3"/>
        <v>0</v>
      </c>
      <c r="Y107" s="25"/>
      <c r="Z107" s="25"/>
      <c r="AA107" s="24"/>
      <c r="AB107" s="34"/>
      <c r="AC107" s="34"/>
    </row>
    <row r="108" spans="1:29" ht="25.5" x14ac:dyDescent="0.2">
      <c r="A108" s="263"/>
      <c r="B108" s="249"/>
      <c r="C108" s="249"/>
      <c r="D108" s="249"/>
      <c r="E108" s="256"/>
      <c r="F108" s="46"/>
      <c r="G108" s="46"/>
      <c r="H108" s="47"/>
      <c r="I108" s="260"/>
      <c r="J108" s="52" t="s">
        <v>109</v>
      </c>
      <c r="K108" s="18" t="s">
        <v>16</v>
      </c>
      <c r="L108" s="18" t="s">
        <v>16</v>
      </c>
      <c r="M108" s="18" t="s">
        <v>16</v>
      </c>
      <c r="N108" s="18" t="s">
        <v>16</v>
      </c>
      <c r="O108" s="18" t="s">
        <v>16</v>
      </c>
      <c r="P108" s="18" t="s">
        <v>16</v>
      </c>
      <c r="Q108" s="18" t="s">
        <v>16</v>
      </c>
      <c r="R108" s="18" t="s">
        <v>16</v>
      </c>
      <c r="S108" s="18" t="s">
        <v>16</v>
      </c>
      <c r="T108" s="18" t="s">
        <v>16</v>
      </c>
      <c r="U108" s="18" t="s">
        <v>16</v>
      </c>
      <c r="V108" s="18" t="s">
        <v>16</v>
      </c>
      <c r="W108" s="6">
        <f t="shared" si="3"/>
        <v>0</v>
      </c>
      <c r="X108" s="51">
        <f t="shared" si="3"/>
        <v>0</v>
      </c>
      <c r="Y108" s="25"/>
      <c r="Z108" s="25"/>
      <c r="AA108" s="24"/>
      <c r="AB108" s="34"/>
      <c r="AC108" s="34"/>
    </row>
    <row r="109" spans="1:29" ht="25.5" x14ac:dyDescent="0.2">
      <c r="A109" s="263"/>
      <c r="B109" s="249"/>
      <c r="C109" s="249"/>
      <c r="D109" s="249"/>
      <c r="E109" s="255" t="s">
        <v>182</v>
      </c>
      <c r="F109" s="46"/>
      <c r="G109" s="46"/>
      <c r="H109" s="47"/>
      <c r="I109" s="259">
        <v>6000000</v>
      </c>
      <c r="J109" s="52" t="s">
        <v>109</v>
      </c>
      <c r="K109" s="18" t="s">
        <v>16</v>
      </c>
      <c r="L109" s="18" t="s">
        <v>16</v>
      </c>
      <c r="M109" s="18" t="s">
        <v>16</v>
      </c>
      <c r="N109" s="18" t="s">
        <v>16</v>
      </c>
      <c r="O109" s="18" t="s">
        <v>16</v>
      </c>
      <c r="P109" s="18" t="s">
        <v>16</v>
      </c>
      <c r="Q109" s="18" t="s">
        <v>16</v>
      </c>
      <c r="R109" s="18" t="s">
        <v>16</v>
      </c>
      <c r="S109" s="18" t="s">
        <v>16</v>
      </c>
      <c r="T109" s="18" t="s">
        <v>16</v>
      </c>
      <c r="U109" s="18" t="s">
        <v>16</v>
      </c>
      <c r="V109" s="18" t="s">
        <v>16</v>
      </c>
      <c r="W109" s="6">
        <f t="shared" si="3"/>
        <v>0</v>
      </c>
      <c r="X109" s="51">
        <f t="shared" si="3"/>
        <v>0</v>
      </c>
      <c r="Y109" s="25"/>
      <c r="Z109" s="25"/>
      <c r="AA109" s="24"/>
      <c r="AB109" s="34"/>
      <c r="AC109" s="34"/>
    </row>
    <row r="110" spans="1:29" ht="25.5" x14ac:dyDescent="0.2">
      <c r="A110" s="263"/>
      <c r="B110" s="249"/>
      <c r="C110" s="249"/>
      <c r="D110" s="249"/>
      <c r="E110" s="256"/>
      <c r="F110" s="46"/>
      <c r="G110" s="46"/>
      <c r="H110" s="47"/>
      <c r="I110" s="260"/>
      <c r="J110" s="52" t="s">
        <v>109</v>
      </c>
      <c r="K110" s="18" t="s">
        <v>16</v>
      </c>
      <c r="L110" s="18" t="s">
        <v>16</v>
      </c>
      <c r="M110" s="18" t="s">
        <v>16</v>
      </c>
      <c r="N110" s="18" t="s">
        <v>16</v>
      </c>
      <c r="O110" s="18" t="s">
        <v>16</v>
      </c>
      <c r="P110" s="18" t="s">
        <v>16</v>
      </c>
      <c r="Q110" s="18" t="s">
        <v>16</v>
      </c>
      <c r="R110" s="18" t="s">
        <v>16</v>
      </c>
      <c r="S110" s="18" t="s">
        <v>16</v>
      </c>
      <c r="T110" s="18" t="s">
        <v>16</v>
      </c>
      <c r="U110" s="18" t="s">
        <v>16</v>
      </c>
      <c r="V110" s="18" t="s">
        <v>16</v>
      </c>
      <c r="W110" s="6">
        <f t="shared" si="3"/>
        <v>0</v>
      </c>
      <c r="X110" s="51">
        <f t="shared" si="3"/>
        <v>0</v>
      </c>
      <c r="Y110" s="25"/>
      <c r="Z110" s="25"/>
      <c r="AA110" s="24"/>
      <c r="AB110" s="34"/>
      <c r="AC110" s="34"/>
    </row>
    <row r="111" spans="1:29" ht="25.5" x14ac:dyDescent="0.2">
      <c r="A111" s="263"/>
      <c r="B111" s="249"/>
      <c r="C111" s="249"/>
      <c r="D111" s="249"/>
      <c r="E111" s="255" t="s">
        <v>183</v>
      </c>
      <c r="F111" s="46"/>
      <c r="G111" s="46"/>
      <c r="H111" s="47"/>
      <c r="I111" s="259">
        <v>4500000</v>
      </c>
      <c r="J111" s="52" t="s">
        <v>109</v>
      </c>
      <c r="K111" s="18" t="s">
        <v>16</v>
      </c>
      <c r="L111" s="18" t="s">
        <v>16</v>
      </c>
      <c r="M111" s="18" t="s">
        <v>16</v>
      </c>
      <c r="N111" s="18" t="s">
        <v>16</v>
      </c>
      <c r="O111" s="18" t="s">
        <v>16</v>
      </c>
      <c r="P111" s="18" t="s">
        <v>16</v>
      </c>
      <c r="Q111" s="18" t="s">
        <v>16</v>
      </c>
      <c r="R111" s="18" t="s">
        <v>16</v>
      </c>
      <c r="S111" s="18" t="s">
        <v>16</v>
      </c>
      <c r="T111" s="18" t="s">
        <v>16</v>
      </c>
      <c r="U111" s="18" t="s">
        <v>16</v>
      </c>
      <c r="V111" s="18" t="s">
        <v>16</v>
      </c>
      <c r="W111" s="6">
        <f t="shared" si="3"/>
        <v>0</v>
      </c>
      <c r="X111" s="51">
        <f t="shared" si="3"/>
        <v>0</v>
      </c>
      <c r="Y111" s="25"/>
      <c r="Z111" s="25"/>
      <c r="AA111" s="24"/>
      <c r="AB111" s="34"/>
      <c r="AC111" s="34"/>
    </row>
    <row r="112" spans="1:29" ht="25.5" x14ac:dyDescent="0.2">
      <c r="A112" s="263"/>
      <c r="B112" s="249"/>
      <c r="C112" s="249"/>
      <c r="D112" s="249"/>
      <c r="E112" s="256"/>
      <c r="F112" s="46"/>
      <c r="G112" s="46"/>
      <c r="H112" s="47"/>
      <c r="I112" s="260"/>
      <c r="J112" s="52" t="s">
        <v>109</v>
      </c>
      <c r="K112" s="18" t="s">
        <v>16</v>
      </c>
      <c r="L112" s="18" t="s">
        <v>16</v>
      </c>
      <c r="M112" s="18" t="s">
        <v>16</v>
      </c>
      <c r="N112" s="18" t="s">
        <v>16</v>
      </c>
      <c r="O112" s="18" t="s">
        <v>16</v>
      </c>
      <c r="P112" s="18" t="s">
        <v>16</v>
      </c>
      <c r="Q112" s="18" t="s">
        <v>16</v>
      </c>
      <c r="R112" s="18" t="s">
        <v>16</v>
      </c>
      <c r="S112" s="18" t="s">
        <v>16</v>
      </c>
      <c r="T112" s="18" t="s">
        <v>16</v>
      </c>
      <c r="U112" s="18" t="s">
        <v>16</v>
      </c>
      <c r="V112" s="18" t="s">
        <v>16</v>
      </c>
      <c r="W112" s="6">
        <f t="shared" si="3"/>
        <v>0</v>
      </c>
      <c r="X112" s="51">
        <f t="shared" si="3"/>
        <v>0</v>
      </c>
      <c r="Y112" s="25"/>
      <c r="Z112" s="25"/>
      <c r="AA112" s="24"/>
      <c r="AB112" s="34"/>
      <c r="AC112" s="34"/>
    </row>
    <row r="113" spans="1:29" ht="25.5" x14ac:dyDescent="0.2">
      <c r="A113" s="263"/>
      <c r="B113" s="249"/>
      <c r="C113" s="249"/>
      <c r="D113" s="249"/>
      <c r="E113" s="255" t="s">
        <v>184</v>
      </c>
      <c r="F113" s="46"/>
      <c r="G113" s="46"/>
      <c r="H113" s="47"/>
      <c r="I113" s="259">
        <v>15000000</v>
      </c>
      <c r="J113" s="52" t="s">
        <v>109</v>
      </c>
      <c r="K113" s="18" t="s">
        <v>16</v>
      </c>
      <c r="L113" s="18" t="s">
        <v>16</v>
      </c>
      <c r="M113" s="18" t="s">
        <v>16</v>
      </c>
      <c r="N113" s="18" t="s">
        <v>16</v>
      </c>
      <c r="O113" s="18" t="s">
        <v>16</v>
      </c>
      <c r="P113" s="18" t="s">
        <v>16</v>
      </c>
      <c r="Q113" s="18" t="s">
        <v>16</v>
      </c>
      <c r="R113" s="18" t="s">
        <v>16</v>
      </c>
      <c r="S113" s="18" t="s">
        <v>16</v>
      </c>
      <c r="T113" s="18" t="s">
        <v>16</v>
      </c>
      <c r="U113" s="18" t="s">
        <v>16</v>
      </c>
      <c r="V113" s="18" t="s">
        <v>16</v>
      </c>
      <c r="W113" s="6">
        <f t="shared" si="3"/>
        <v>0</v>
      </c>
      <c r="X113" s="51">
        <f t="shared" si="3"/>
        <v>0</v>
      </c>
      <c r="Y113" s="25"/>
      <c r="Z113" s="25"/>
      <c r="AA113" s="24"/>
      <c r="AB113" s="34"/>
      <c r="AC113" s="34"/>
    </row>
    <row r="114" spans="1:29" ht="25.5" x14ac:dyDescent="0.2">
      <c r="A114" s="263"/>
      <c r="B114" s="249"/>
      <c r="C114" s="249"/>
      <c r="D114" s="249"/>
      <c r="E114" s="256"/>
      <c r="F114" s="46"/>
      <c r="G114" s="46"/>
      <c r="H114" s="47"/>
      <c r="I114" s="260"/>
      <c r="J114" s="52" t="s">
        <v>109</v>
      </c>
      <c r="K114" s="18" t="s">
        <v>16</v>
      </c>
      <c r="L114" s="18" t="s">
        <v>16</v>
      </c>
      <c r="M114" s="18" t="s">
        <v>16</v>
      </c>
      <c r="N114" s="18" t="s">
        <v>16</v>
      </c>
      <c r="O114" s="18" t="s">
        <v>16</v>
      </c>
      <c r="P114" s="18" t="s">
        <v>16</v>
      </c>
      <c r="Q114" s="18" t="s">
        <v>16</v>
      </c>
      <c r="R114" s="18" t="s">
        <v>16</v>
      </c>
      <c r="S114" s="18" t="s">
        <v>16</v>
      </c>
      <c r="T114" s="18" t="s">
        <v>16</v>
      </c>
      <c r="U114" s="18" t="s">
        <v>16</v>
      </c>
      <c r="V114" s="18" t="s">
        <v>16</v>
      </c>
      <c r="W114" s="6">
        <f t="shared" si="3"/>
        <v>0</v>
      </c>
      <c r="X114" s="51">
        <f t="shared" si="3"/>
        <v>0</v>
      </c>
      <c r="Y114" s="25"/>
      <c r="Z114" s="25"/>
      <c r="AA114" s="24"/>
      <c r="AB114" s="34"/>
      <c r="AC114" s="34"/>
    </row>
    <row r="115" spans="1:29" ht="25.5" x14ac:dyDescent="0.2">
      <c r="A115" s="263"/>
      <c r="B115" s="249"/>
      <c r="C115" s="249"/>
      <c r="D115" s="249"/>
      <c r="E115" s="255" t="s">
        <v>185</v>
      </c>
      <c r="F115" s="46"/>
      <c r="G115" s="46"/>
      <c r="H115" s="47"/>
      <c r="I115" s="259">
        <v>14000000</v>
      </c>
      <c r="J115" s="52" t="s">
        <v>109</v>
      </c>
      <c r="K115" s="18" t="s">
        <v>16</v>
      </c>
      <c r="L115" s="18" t="s">
        <v>16</v>
      </c>
      <c r="M115" s="18" t="s">
        <v>16</v>
      </c>
      <c r="N115" s="18" t="s">
        <v>16</v>
      </c>
      <c r="O115" s="18" t="s">
        <v>16</v>
      </c>
      <c r="P115" s="18" t="s">
        <v>16</v>
      </c>
      <c r="Q115" s="18" t="s">
        <v>16</v>
      </c>
      <c r="R115" s="18" t="s">
        <v>16</v>
      </c>
      <c r="S115" s="18" t="s">
        <v>16</v>
      </c>
      <c r="T115" s="18" t="s">
        <v>16</v>
      </c>
      <c r="U115" s="18" t="s">
        <v>16</v>
      </c>
      <c r="V115" s="18" t="s">
        <v>16</v>
      </c>
      <c r="W115" s="6">
        <f t="shared" si="3"/>
        <v>0</v>
      </c>
      <c r="X115" s="51">
        <f t="shared" si="3"/>
        <v>0</v>
      </c>
      <c r="Y115" s="25"/>
      <c r="Z115" s="25"/>
      <c r="AA115" s="24"/>
      <c r="AB115" s="34"/>
      <c r="AC115" s="34"/>
    </row>
    <row r="116" spans="1:29" ht="25.5" x14ac:dyDescent="0.2">
      <c r="A116" s="263"/>
      <c r="B116" s="249"/>
      <c r="C116" s="249"/>
      <c r="D116" s="249"/>
      <c r="E116" s="256"/>
      <c r="F116" s="46"/>
      <c r="G116" s="46"/>
      <c r="H116" s="47"/>
      <c r="I116" s="260"/>
      <c r="J116" s="52" t="s">
        <v>109</v>
      </c>
      <c r="K116" s="18" t="s">
        <v>16</v>
      </c>
      <c r="L116" s="18" t="s">
        <v>16</v>
      </c>
      <c r="M116" s="18" t="s">
        <v>16</v>
      </c>
      <c r="N116" s="18" t="s">
        <v>16</v>
      </c>
      <c r="O116" s="18" t="s">
        <v>16</v>
      </c>
      <c r="P116" s="18" t="s">
        <v>16</v>
      </c>
      <c r="Q116" s="18" t="s">
        <v>16</v>
      </c>
      <c r="R116" s="18" t="s">
        <v>16</v>
      </c>
      <c r="S116" s="18" t="s">
        <v>16</v>
      </c>
      <c r="T116" s="18" t="s">
        <v>16</v>
      </c>
      <c r="U116" s="18" t="s">
        <v>16</v>
      </c>
      <c r="V116" s="18" t="s">
        <v>16</v>
      </c>
      <c r="W116" s="6">
        <f t="shared" si="3"/>
        <v>0</v>
      </c>
      <c r="X116" s="51">
        <f t="shared" si="3"/>
        <v>0</v>
      </c>
      <c r="Y116" s="25"/>
      <c r="Z116" s="25"/>
      <c r="AA116" s="24"/>
      <c r="AB116" s="34"/>
      <c r="AC116" s="34"/>
    </row>
    <row r="117" spans="1:29" ht="25.5" x14ac:dyDescent="0.2">
      <c r="A117" s="263"/>
      <c r="B117" s="249"/>
      <c r="C117" s="249"/>
      <c r="D117" s="249"/>
      <c r="E117" s="255" t="s">
        <v>186</v>
      </c>
      <c r="F117" s="46"/>
      <c r="G117" s="46"/>
      <c r="H117" s="47"/>
      <c r="I117" s="259">
        <v>11200000</v>
      </c>
      <c r="J117" s="52" t="s">
        <v>109</v>
      </c>
      <c r="K117" s="18" t="s">
        <v>16</v>
      </c>
      <c r="L117" s="18" t="s">
        <v>16</v>
      </c>
      <c r="M117" s="18" t="s">
        <v>16</v>
      </c>
      <c r="N117" s="18" t="s">
        <v>16</v>
      </c>
      <c r="O117" s="18" t="s">
        <v>16</v>
      </c>
      <c r="P117" s="18" t="s">
        <v>16</v>
      </c>
      <c r="Q117" s="18" t="s">
        <v>16</v>
      </c>
      <c r="R117" s="18" t="s">
        <v>16</v>
      </c>
      <c r="S117" s="18" t="s">
        <v>16</v>
      </c>
      <c r="T117" s="18" t="s">
        <v>16</v>
      </c>
      <c r="U117" s="18" t="s">
        <v>16</v>
      </c>
      <c r="V117" s="18" t="s">
        <v>16</v>
      </c>
      <c r="W117" s="6">
        <f t="shared" si="3"/>
        <v>0</v>
      </c>
      <c r="X117" s="51">
        <f t="shared" si="3"/>
        <v>0</v>
      </c>
      <c r="Y117" s="25"/>
      <c r="Z117" s="25"/>
      <c r="AA117" s="24"/>
      <c r="AB117" s="34"/>
      <c r="AC117" s="34"/>
    </row>
    <row r="118" spans="1:29" ht="25.5" x14ac:dyDescent="0.2">
      <c r="A118" s="263"/>
      <c r="B118" s="249"/>
      <c r="C118" s="249"/>
      <c r="D118" s="249"/>
      <c r="E118" s="256"/>
      <c r="F118" s="46"/>
      <c r="G118" s="46"/>
      <c r="H118" s="47"/>
      <c r="I118" s="260"/>
      <c r="J118" s="52" t="s">
        <v>109</v>
      </c>
      <c r="K118" s="18" t="s">
        <v>16</v>
      </c>
      <c r="L118" s="18" t="s">
        <v>16</v>
      </c>
      <c r="M118" s="18" t="s">
        <v>16</v>
      </c>
      <c r="N118" s="18" t="s">
        <v>16</v>
      </c>
      <c r="O118" s="18" t="s">
        <v>16</v>
      </c>
      <c r="P118" s="18" t="s">
        <v>16</v>
      </c>
      <c r="Q118" s="18" t="s">
        <v>16</v>
      </c>
      <c r="R118" s="18" t="s">
        <v>16</v>
      </c>
      <c r="S118" s="18" t="s">
        <v>16</v>
      </c>
      <c r="T118" s="18" t="s">
        <v>16</v>
      </c>
      <c r="U118" s="18" t="s">
        <v>16</v>
      </c>
      <c r="V118" s="18" t="s">
        <v>16</v>
      </c>
      <c r="W118" s="6">
        <f t="shared" si="3"/>
        <v>0</v>
      </c>
      <c r="X118" s="51">
        <f t="shared" si="3"/>
        <v>0</v>
      </c>
      <c r="Y118" s="25"/>
      <c r="Z118" s="25"/>
      <c r="AA118" s="24"/>
      <c r="AB118" s="34"/>
      <c r="AC118" s="34"/>
    </row>
    <row r="119" spans="1:29" ht="25.5" x14ac:dyDescent="0.2">
      <c r="A119" s="263"/>
      <c r="B119" s="249"/>
      <c r="C119" s="249"/>
      <c r="D119" s="249"/>
      <c r="E119" s="255" t="s">
        <v>187</v>
      </c>
      <c r="F119" s="46"/>
      <c r="G119" s="46"/>
      <c r="H119" s="47"/>
      <c r="I119" s="259">
        <v>8000000</v>
      </c>
      <c r="J119" s="52" t="s">
        <v>109</v>
      </c>
      <c r="K119" s="18" t="s">
        <v>16</v>
      </c>
      <c r="L119" s="18" t="s">
        <v>16</v>
      </c>
      <c r="M119" s="18" t="s">
        <v>16</v>
      </c>
      <c r="N119" s="18" t="s">
        <v>16</v>
      </c>
      <c r="O119" s="18" t="s">
        <v>16</v>
      </c>
      <c r="P119" s="18" t="s">
        <v>16</v>
      </c>
      <c r="Q119" s="18" t="s">
        <v>16</v>
      </c>
      <c r="R119" s="18" t="s">
        <v>16</v>
      </c>
      <c r="S119" s="18" t="s">
        <v>16</v>
      </c>
      <c r="T119" s="18" t="s">
        <v>16</v>
      </c>
      <c r="U119" s="18" t="s">
        <v>16</v>
      </c>
      <c r="V119" s="18" t="s">
        <v>16</v>
      </c>
      <c r="W119" s="6">
        <f t="shared" si="3"/>
        <v>0</v>
      </c>
      <c r="X119" s="51">
        <f t="shared" si="3"/>
        <v>0</v>
      </c>
      <c r="Y119" s="25"/>
      <c r="Z119" s="25"/>
      <c r="AA119" s="24"/>
      <c r="AB119" s="34"/>
      <c r="AC119" s="34"/>
    </row>
    <row r="120" spans="1:29" ht="25.5" x14ac:dyDescent="0.2">
      <c r="A120" s="263"/>
      <c r="B120" s="249"/>
      <c r="C120" s="249"/>
      <c r="D120" s="249"/>
      <c r="E120" s="256"/>
      <c r="F120" s="46"/>
      <c r="G120" s="46"/>
      <c r="H120" s="47"/>
      <c r="I120" s="260"/>
      <c r="J120" s="52" t="s">
        <v>109</v>
      </c>
      <c r="K120" s="18" t="s">
        <v>16</v>
      </c>
      <c r="L120" s="18" t="s">
        <v>16</v>
      </c>
      <c r="M120" s="18" t="s">
        <v>16</v>
      </c>
      <c r="N120" s="18" t="s">
        <v>16</v>
      </c>
      <c r="O120" s="18" t="s">
        <v>16</v>
      </c>
      <c r="P120" s="18" t="s">
        <v>16</v>
      </c>
      <c r="Q120" s="18" t="s">
        <v>16</v>
      </c>
      <c r="R120" s="18" t="s">
        <v>16</v>
      </c>
      <c r="S120" s="18" t="s">
        <v>16</v>
      </c>
      <c r="T120" s="18" t="s">
        <v>16</v>
      </c>
      <c r="U120" s="18" t="s">
        <v>16</v>
      </c>
      <c r="V120" s="18" t="s">
        <v>16</v>
      </c>
      <c r="W120" s="6">
        <f t="shared" si="3"/>
        <v>0</v>
      </c>
      <c r="X120" s="51">
        <f t="shared" si="3"/>
        <v>0</v>
      </c>
      <c r="Y120" s="25"/>
      <c r="Z120" s="25"/>
      <c r="AA120" s="24"/>
      <c r="AB120" s="34"/>
      <c r="AC120" s="34"/>
    </row>
    <row r="121" spans="1:29" ht="25.5" x14ac:dyDescent="0.2">
      <c r="A121" s="263"/>
      <c r="B121" s="249"/>
      <c r="C121" s="249"/>
      <c r="D121" s="249"/>
      <c r="E121" s="255" t="s">
        <v>188</v>
      </c>
      <c r="F121" s="46"/>
      <c r="G121" s="46"/>
      <c r="H121" s="47"/>
      <c r="I121" s="259">
        <v>3500000</v>
      </c>
      <c r="J121" s="52" t="s">
        <v>109</v>
      </c>
      <c r="K121" s="18" t="s">
        <v>16</v>
      </c>
      <c r="L121" s="18" t="s">
        <v>16</v>
      </c>
      <c r="M121" s="18" t="s">
        <v>16</v>
      </c>
      <c r="N121" s="18" t="s">
        <v>16</v>
      </c>
      <c r="O121" s="18" t="s">
        <v>16</v>
      </c>
      <c r="P121" s="18" t="s">
        <v>16</v>
      </c>
      <c r="Q121" s="18" t="s">
        <v>16</v>
      </c>
      <c r="R121" s="18" t="s">
        <v>16</v>
      </c>
      <c r="S121" s="18" t="s">
        <v>16</v>
      </c>
      <c r="T121" s="18" t="s">
        <v>16</v>
      </c>
      <c r="U121" s="18" t="s">
        <v>16</v>
      </c>
      <c r="V121" s="18" t="s">
        <v>16</v>
      </c>
      <c r="W121" s="6">
        <f t="shared" si="3"/>
        <v>0</v>
      </c>
      <c r="X121" s="51">
        <f t="shared" si="3"/>
        <v>0</v>
      </c>
      <c r="Y121" s="25"/>
      <c r="Z121" s="25"/>
      <c r="AA121" s="24"/>
      <c r="AB121" s="34"/>
      <c r="AC121" s="34"/>
    </row>
    <row r="122" spans="1:29" ht="25.5" x14ac:dyDescent="0.2">
      <c r="A122" s="263"/>
      <c r="B122" s="249"/>
      <c r="C122" s="249"/>
      <c r="D122" s="249"/>
      <c r="E122" s="256"/>
      <c r="F122" s="46"/>
      <c r="G122" s="46"/>
      <c r="H122" s="47"/>
      <c r="I122" s="260"/>
      <c r="J122" s="52" t="s">
        <v>109</v>
      </c>
      <c r="K122" s="18" t="s">
        <v>16</v>
      </c>
      <c r="L122" s="18" t="s">
        <v>16</v>
      </c>
      <c r="M122" s="18" t="s">
        <v>16</v>
      </c>
      <c r="N122" s="18" t="s">
        <v>16</v>
      </c>
      <c r="O122" s="18" t="s">
        <v>16</v>
      </c>
      <c r="P122" s="18" t="s">
        <v>16</v>
      </c>
      <c r="Q122" s="18" t="s">
        <v>16</v>
      </c>
      <c r="R122" s="18" t="s">
        <v>16</v>
      </c>
      <c r="S122" s="18" t="s">
        <v>16</v>
      </c>
      <c r="T122" s="18" t="s">
        <v>16</v>
      </c>
      <c r="U122" s="18" t="s">
        <v>16</v>
      </c>
      <c r="V122" s="18" t="s">
        <v>16</v>
      </c>
      <c r="W122" s="6">
        <f t="shared" si="3"/>
        <v>0</v>
      </c>
      <c r="X122" s="51">
        <f t="shared" si="3"/>
        <v>0</v>
      </c>
      <c r="Y122" s="25"/>
      <c r="Z122" s="25"/>
      <c r="AA122" s="24"/>
      <c r="AB122" s="34"/>
      <c r="AC122" s="34"/>
    </row>
    <row r="123" spans="1:29" ht="25.5" x14ac:dyDescent="0.2">
      <c r="A123" s="263"/>
      <c r="B123" s="249"/>
      <c r="C123" s="249"/>
      <c r="D123" s="249"/>
      <c r="E123" s="255" t="s">
        <v>189</v>
      </c>
      <c r="F123" s="46"/>
      <c r="G123" s="46"/>
      <c r="H123" s="47"/>
      <c r="I123" s="259">
        <v>4000000</v>
      </c>
      <c r="J123" s="52" t="s">
        <v>109</v>
      </c>
      <c r="K123" s="18" t="s">
        <v>16</v>
      </c>
      <c r="L123" s="18" t="s">
        <v>16</v>
      </c>
      <c r="M123" s="18" t="s">
        <v>16</v>
      </c>
      <c r="N123" s="18" t="s">
        <v>16</v>
      </c>
      <c r="O123" s="18" t="s">
        <v>16</v>
      </c>
      <c r="P123" s="18" t="s">
        <v>16</v>
      </c>
      <c r="Q123" s="18" t="s">
        <v>16</v>
      </c>
      <c r="R123" s="18" t="s">
        <v>16</v>
      </c>
      <c r="S123" s="18" t="s">
        <v>16</v>
      </c>
      <c r="T123" s="18" t="s">
        <v>16</v>
      </c>
      <c r="U123" s="18" t="s">
        <v>16</v>
      </c>
      <c r="V123" s="18" t="s">
        <v>16</v>
      </c>
      <c r="W123" s="6">
        <f t="shared" si="3"/>
        <v>0</v>
      </c>
      <c r="X123" s="51">
        <f t="shared" si="3"/>
        <v>0</v>
      </c>
      <c r="Y123" s="25"/>
      <c r="Z123" s="25"/>
      <c r="AA123" s="24"/>
      <c r="AB123" s="34"/>
      <c r="AC123" s="34"/>
    </row>
    <row r="124" spans="1:29" ht="25.5" x14ac:dyDescent="0.2">
      <c r="A124" s="263"/>
      <c r="B124" s="249"/>
      <c r="C124" s="249"/>
      <c r="D124" s="249"/>
      <c r="E124" s="256"/>
      <c r="F124" s="46"/>
      <c r="G124" s="46"/>
      <c r="H124" s="47"/>
      <c r="I124" s="260"/>
      <c r="J124" s="52" t="s">
        <v>109</v>
      </c>
      <c r="K124" s="18" t="s">
        <v>16</v>
      </c>
      <c r="L124" s="18" t="s">
        <v>16</v>
      </c>
      <c r="M124" s="18" t="s">
        <v>16</v>
      </c>
      <c r="N124" s="18" t="s">
        <v>16</v>
      </c>
      <c r="O124" s="18" t="s">
        <v>16</v>
      </c>
      <c r="P124" s="18" t="s">
        <v>16</v>
      </c>
      <c r="Q124" s="18" t="s">
        <v>16</v>
      </c>
      <c r="R124" s="18" t="s">
        <v>16</v>
      </c>
      <c r="S124" s="18" t="s">
        <v>16</v>
      </c>
      <c r="T124" s="18" t="s">
        <v>16</v>
      </c>
      <c r="U124" s="18" t="s">
        <v>16</v>
      </c>
      <c r="V124" s="18" t="s">
        <v>16</v>
      </c>
      <c r="W124" s="6">
        <f t="shared" si="3"/>
        <v>0</v>
      </c>
      <c r="X124" s="51">
        <f t="shared" si="3"/>
        <v>0</v>
      </c>
      <c r="Y124" s="25"/>
      <c r="Z124" s="25"/>
      <c r="AA124" s="24"/>
      <c r="AB124" s="34"/>
      <c r="AC124" s="34"/>
    </row>
    <row r="125" spans="1:29" ht="25.5" x14ac:dyDescent="0.2">
      <c r="A125" s="263"/>
      <c r="B125" s="249"/>
      <c r="C125" s="249"/>
      <c r="D125" s="249"/>
      <c r="E125" s="255" t="s">
        <v>190</v>
      </c>
      <c r="F125" s="46"/>
      <c r="G125" s="46"/>
      <c r="H125" s="47"/>
      <c r="I125" s="259">
        <v>6000000</v>
      </c>
      <c r="J125" s="52" t="s">
        <v>109</v>
      </c>
      <c r="K125" s="18" t="s">
        <v>16</v>
      </c>
      <c r="L125" s="18" t="s">
        <v>16</v>
      </c>
      <c r="M125" s="18" t="s">
        <v>16</v>
      </c>
      <c r="N125" s="18" t="s">
        <v>16</v>
      </c>
      <c r="O125" s="18" t="s">
        <v>16</v>
      </c>
      <c r="P125" s="18" t="s">
        <v>16</v>
      </c>
      <c r="Q125" s="18" t="s">
        <v>16</v>
      </c>
      <c r="R125" s="18" t="s">
        <v>16</v>
      </c>
      <c r="S125" s="18" t="s">
        <v>16</v>
      </c>
      <c r="T125" s="18" t="s">
        <v>16</v>
      </c>
      <c r="U125" s="18" t="s">
        <v>16</v>
      </c>
      <c r="V125" s="18" t="s">
        <v>16</v>
      </c>
      <c r="W125" s="6">
        <f t="shared" si="3"/>
        <v>0</v>
      </c>
      <c r="X125" s="51">
        <f t="shared" si="3"/>
        <v>0</v>
      </c>
      <c r="Y125" s="25"/>
      <c r="Z125" s="25"/>
      <c r="AA125" s="24"/>
      <c r="AB125" s="34"/>
      <c r="AC125" s="34"/>
    </row>
    <row r="126" spans="1:29" ht="25.5" x14ac:dyDescent="0.2">
      <c r="A126" s="263"/>
      <c r="B126" s="249"/>
      <c r="C126" s="249"/>
      <c r="D126" s="249"/>
      <c r="E126" s="256"/>
      <c r="F126" s="46"/>
      <c r="G126" s="46"/>
      <c r="H126" s="47"/>
      <c r="I126" s="260"/>
      <c r="J126" s="52" t="s">
        <v>109</v>
      </c>
      <c r="K126" s="18" t="s">
        <v>16</v>
      </c>
      <c r="L126" s="18" t="s">
        <v>16</v>
      </c>
      <c r="M126" s="18" t="s">
        <v>16</v>
      </c>
      <c r="N126" s="18" t="s">
        <v>16</v>
      </c>
      <c r="O126" s="18" t="s">
        <v>16</v>
      </c>
      <c r="P126" s="18" t="s">
        <v>16</v>
      </c>
      <c r="Q126" s="18" t="s">
        <v>16</v>
      </c>
      <c r="R126" s="18" t="s">
        <v>16</v>
      </c>
      <c r="S126" s="18" t="s">
        <v>16</v>
      </c>
      <c r="T126" s="18" t="s">
        <v>16</v>
      </c>
      <c r="U126" s="18" t="s">
        <v>16</v>
      </c>
      <c r="V126" s="18" t="s">
        <v>16</v>
      </c>
      <c r="W126" s="6">
        <f t="shared" si="3"/>
        <v>0</v>
      </c>
      <c r="X126" s="51">
        <f t="shared" si="3"/>
        <v>0</v>
      </c>
      <c r="Y126" s="25"/>
      <c r="Z126" s="25"/>
      <c r="AA126" s="24"/>
      <c r="AB126" s="34"/>
      <c r="AC126" s="34"/>
    </row>
    <row r="127" spans="1:29" ht="25.5" x14ac:dyDescent="0.2">
      <c r="A127" s="263"/>
      <c r="B127" s="249"/>
      <c r="C127" s="249"/>
      <c r="D127" s="249"/>
      <c r="E127" s="255" t="s">
        <v>191</v>
      </c>
      <c r="F127" s="46"/>
      <c r="G127" s="46"/>
      <c r="H127" s="47"/>
      <c r="I127" s="259">
        <v>4000000</v>
      </c>
      <c r="J127" s="52" t="s">
        <v>109</v>
      </c>
      <c r="K127" s="18" t="s">
        <v>16</v>
      </c>
      <c r="L127" s="18" t="s">
        <v>16</v>
      </c>
      <c r="M127" s="18" t="s">
        <v>16</v>
      </c>
      <c r="N127" s="18" t="s">
        <v>16</v>
      </c>
      <c r="O127" s="18" t="s">
        <v>16</v>
      </c>
      <c r="P127" s="18" t="s">
        <v>16</v>
      </c>
      <c r="Q127" s="18" t="s">
        <v>16</v>
      </c>
      <c r="R127" s="18" t="s">
        <v>16</v>
      </c>
      <c r="S127" s="18" t="s">
        <v>16</v>
      </c>
      <c r="T127" s="18" t="s">
        <v>16</v>
      </c>
      <c r="U127" s="18" t="s">
        <v>16</v>
      </c>
      <c r="V127" s="18" t="s">
        <v>16</v>
      </c>
      <c r="W127" s="6">
        <f t="shared" si="3"/>
        <v>0</v>
      </c>
      <c r="X127" s="51">
        <f t="shared" si="3"/>
        <v>0</v>
      </c>
      <c r="Y127" s="25"/>
      <c r="Z127" s="25"/>
      <c r="AA127" s="24"/>
      <c r="AB127" s="34"/>
      <c r="AC127" s="34"/>
    </row>
    <row r="128" spans="1:29" ht="25.5" x14ac:dyDescent="0.2">
      <c r="A128" s="263"/>
      <c r="B128" s="249"/>
      <c r="C128" s="249"/>
      <c r="D128" s="249"/>
      <c r="E128" s="256"/>
      <c r="F128" s="46"/>
      <c r="G128" s="46"/>
      <c r="H128" s="47"/>
      <c r="I128" s="260"/>
      <c r="J128" s="52" t="s">
        <v>109</v>
      </c>
      <c r="K128" s="18" t="s">
        <v>16</v>
      </c>
      <c r="L128" s="18" t="s">
        <v>16</v>
      </c>
      <c r="M128" s="18" t="s">
        <v>16</v>
      </c>
      <c r="N128" s="18" t="s">
        <v>16</v>
      </c>
      <c r="O128" s="18" t="s">
        <v>16</v>
      </c>
      <c r="P128" s="18" t="s">
        <v>16</v>
      </c>
      <c r="Q128" s="18" t="s">
        <v>16</v>
      </c>
      <c r="R128" s="18" t="s">
        <v>16</v>
      </c>
      <c r="S128" s="18" t="s">
        <v>16</v>
      </c>
      <c r="T128" s="18" t="s">
        <v>16</v>
      </c>
      <c r="U128" s="18" t="s">
        <v>16</v>
      </c>
      <c r="V128" s="18" t="s">
        <v>16</v>
      </c>
      <c r="W128" s="6">
        <f t="shared" si="3"/>
        <v>0</v>
      </c>
      <c r="X128" s="51">
        <f t="shared" si="3"/>
        <v>0</v>
      </c>
      <c r="Y128" s="25"/>
      <c r="Z128" s="25"/>
      <c r="AA128" s="24"/>
      <c r="AB128" s="34"/>
      <c r="AC128" s="34"/>
    </row>
    <row r="129" spans="1:29" ht="25.5" x14ac:dyDescent="0.2">
      <c r="A129" s="264">
        <f>SUM(I97:I154)-SUM(I141:I154)</f>
        <v>819200000</v>
      </c>
      <c r="B129" s="249"/>
      <c r="C129" s="249"/>
      <c r="D129" s="249"/>
      <c r="E129" s="255" t="s">
        <v>192</v>
      </c>
      <c r="F129" s="46"/>
      <c r="G129" s="46"/>
      <c r="H129" s="47"/>
      <c r="I129" s="259">
        <v>5000000</v>
      </c>
      <c r="J129" s="52" t="s">
        <v>109</v>
      </c>
      <c r="K129" s="18" t="s">
        <v>16</v>
      </c>
      <c r="L129" s="18" t="s">
        <v>16</v>
      </c>
      <c r="M129" s="18" t="s">
        <v>16</v>
      </c>
      <c r="N129" s="18" t="s">
        <v>16</v>
      </c>
      <c r="O129" s="18" t="s">
        <v>16</v>
      </c>
      <c r="P129" s="18" t="s">
        <v>16</v>
      </c>
      <c r="Q129" s="18" t="s">
        <v>16</v>
      </c>
      <c r="R129" s="18" t="s">
        <v>16</v>
      </c>
      <c r="S129" s="18" t="s">
        <v>16</v>
      </c>
      <c r="T129" s="18" t="s">
        <v>16</v>
      </c>
      <c r="U129" s="18" t="s">
        <v>16</v>
      </c>
      <c r="V129" s="18" t="s">
        <v>16</v>
      </c>
      <c r="W129" s="6">
        <f t="shared" si="3"/>
        <v>0</v>
      </c>
      <c r="X129" s="51">
        <f t="shared" si="3"/>
        <v>0</v>
      </c>
      <c r="Y129" s="25"/>
      <c r="Z129" s="25"/>
      <c r="AA129" s="24"/>
      <c r="AB129" s="34"/>
      <c r="AC129" s="34"/>
    </row>
    <row r="130" spans="1:29" ht="25.5" x14ac:dyDescent="0.2">
      <c r="A130" s="264"/>
      <c r="B130" s="249"/>
      <c r="C130" s="249"/>
      <c r="D130" s="249"/>
      <c r="E130" s="256"/>
      <c r="F130" s="46"/>
      <c r="G130" s="46"/>
      <c r="H130" s="47"/>
      <c r="I130" s="260"/>
      <c r="J130" s="52" t="s">
        <v>109</v>
      </c>
      <c r="K130" s="18" t="s">
        <v>16</v>
      </c>
      <c r="L130" s="18" t="s">
        <v>16</v>
      </c>
      <c r="M130" s="18" t="s">
        <v>16</v>
      </c>
      <c r="N130" s="18" t="s">
        <v>16</v>
      </c>
      <c r="O130" s="18" t="s">
        <v>16</v>
      </c>
      <c r="P130" s="18" t="s">
        <v>16</v>
      </c>
      <c r="Q130" s="18" t="s">
        <v>16</v>
      </c>
      <c r="R130" s="18" t="s">
        <v>16</v>
      </c>
      <c r="S130" s="18" t="s">
        <v>16</v>
      </c>
      <c r="T130" s="18" t="s">
        <v>16</v>
      </c>
      <c r="U130" s="18" t="s">
        <v>16</v>
      </c>
      <c r="V130" s="18" t="s">
        <v>16</v>
      </c>
      <c r="W130" s="6">
        <f t="shared" si="3"/>
        <v>0</v>
      </c>
      <c r="X130" s="51">
        <f t="shared" si="3"/>
        <v>0</v>
      </c>
      <c r="Y130" s="25"/>
      <c r="Z130" s="25"/>
      <c r="AA130" s="24"/>
      <c r="AB130" s="34"/>
      <c r="AC130" s="34"/>
    </row>
    <row r="131" spans="1:29" ht="25.5" x14ac:dyDescent="0.2">
      <c r="A131" s="264"/>
      <c r="B131" s="249"/>
      <c r="C131" s="249"/>
      <c r="D131" s="249"/>
      <c r="E131" s="255" t="s">
        <v>193</v>
      </c>
      <c r="F131" s="46"/>
      <c r="G131" s="46"/>
      <c r="H131" s="47"/>
      <c r="I131" s="259">
        <v>5000000</v>
      </c>
      <c r="J131" s="52" t="s">
        <v>109</v>
      </c>
      <c r="K131" s="18" t="s">
        <v>16</v>
      </c>
      <c r="L131" s="18" t="s">
        <v>16</v>
      </c>
      <c r="M131" s="18" t="s">
        <v>16</v>
      </c>
      <c r="N131" s="18" t="s">
        <v>16</v>
      </c>
      <c r="O131" s="18" t="s">
        <v>16</v>
      </c>
      <c r="P131" s="18" t="s">
        <v>16</v>
      </c>
      <c r="Q131" s="18" t="s">
        <v>16</v>
      </c>
      <c r="R131" s="18" t="s">
        <v>16</v>
      </c>
      <c r="S131" s="18" t="s">
        <v>16</v>
      </c>
      <c r="T131" s="18" t="s">
        <v>16</v>
      </c>
      <c r="U131" s="18" t="s">
        <v>16</v>
      </c>
      <c r="V131" s="18" t="s">
        <v>16</v>
      </c>
      <c r="W131" s="6">
        <f t="shared" si="3"/>
        <v>0</v>
      </c>
      <c r="X131" s="51">
        <f t="shared" si="3"/>
        <v>0</v>
      </c>
      <c r="Y131" s="25"/>
      <c r="Z131" s="25"/>
      <c r="AA131" s="24"/>
      <c r="AB131" s="34"/>
      <c r="AC131" s="34"/>
    </row>
    <row r="132" spans="1:29" ht="25.5" x14ac:dyDescent="0.2">
      <c r="A132" s="264"/>
      <c r="B132" s="249"/>
      <c r="C132" s="249"/>
      <c r="D132" s="249"/>
      <c r="E132" s="256"/>
      <c r="F132" s="46"/>
      <c r="G132" s="46"/>
      <c r="H132" s="47"/>
      <c r="I132" s="260"/>
      <c r="J132" s="52" t="s">
        <v>109</v>
      </c>
      <c r="K132" s="18" t="s">
        <v>16</v>
      </c>
      <c r="L132" s="18" t="s">
        <v>16</v>
      </c>
      <c r="M132" s="18" t="s">
        <v>16</v>
      </c>
      <c r="N132" s="18" t="s">
        <v>16</v>
      </c>
      <c r="O132" s="18" t="s">
        <v>16</v>
      </c>
      <c r="P132" s="18" t="s">
        <v>16</v>
      </c>
      <c r="Q132" s="18" t="s">
        <v>16</v>
      </c>
      <c r="R132" s="18" t="s">
        <v>16</v>
      </c>
      <c r="S132" s="18" t="s">
        <v>16</v>
      </c>
      <c r="T132" s="18" t="s">
        <v>16</v>
      </c>
      <c r="U132" s="18" t="s">
        <v>16</v>
      </c>
      <c r="V132" s="18" t="s">
        <v>16</v>
      </c>
      <c r="W132" s="6">
        <f t="shared" si="3"/>
        <v>0</v>
      </c>
      <c r="X132" s="51">
        <f t="shared" si="3"/>
        <v>0</v>
      </c>
      <c r="Y132" s="25"/>
      <c r="Z132" s="25"/>
      <c r="AA132" s="24"/>
      <c r="AB132" s="34"/>
      <c r="AC132" s="34"/>
    </row>
    <row r="133" spans="1:29" ht="25.5" x14ac:dyDescent="0.2">
      <c r="A133" s="264"/>
      <c r="B133" s="249"/>
      <c r="C133" s="249"/>
      <c r="D133" s="249"/>
      <c r="E133" s="255" t="s">
        <v>194</v>
      </c>
      <c r="F133" s="46"/>
      <c r="G133" s="46"/>
      <c r="H133" s="47"/>
      <c r="I133" s="259">
        <v>8000000</v>
      </c>
      <c r="J133" s="52" t="s">
        <v>109</v>
      </c>
      <c r="K133" s="18" t="s">
        <v>16</v>
      </c>
      <c r="L133" s="18" t="s">
        <v>16</v>
      </c>
      <c r="M133" s="18" t="s">
        <v>16</v>
      </c>
      <c r="N133" s="18" t="s">
        <v>16</v>
      </c>
      <c r="O133" s="18" t="s">
        <v>16</v>
      </c>
      <c r="P133" s="18" t="s">
        <v>16</v>
      </c>
      <c r="Q133" s="18" t="s">
        <v>16</v>
      </c>
      <c r="R133" s="18" t="s">
        <v>16</v>
      </c>
      <c r="S133" s="18" t="s">
        <v>16</v>
      </c>
      <c r="T133" s="18" t="s">
        <v>16</v>
      </c>
      <c r="U133" s="18" t="s">
        <v>16</v>
      </c>
      <c r="V133" s="18" t="s">
        <v>16</v>
      </c>
      <c r="W133" s="6">
        <f t="shared" si="3"/>
        <v>0</v>
      </c>
      <c r="X133" s="51">
        <f t="shared" si="3"/>
        <v>0</v>
      </c>
      <c r="Y133" s="25"/>
      <c r="Z133" s="25"/>
      <c r="AA133" s="24"/>
      <c r="AB133" s="34"/>
      <c r="AC133" s="34"/>
    </row>
    <row r="134" spans="1:29" ht="25.5" x14ac:dyDescent="0.2">
      <c r="A134" s="264"/>
      <c r="B134" s="249"/>
      <c r="C134" s="249"/>
      <c r="D134" s="249"/>
      <c r="E134" s="256"/>
      <c r="F134" s="46"/>
      <c r="G134" s="46"/>
      <c r="H134" s="47"/>
      <c r="I134" s="260"/>
      <c r="J134" s="52" t="s">
        <v>109</v>
      </c>
      <c r="K134" s="18" t="s">
        <v>16</v>
      </c>
      <c r="L134" s="18" t="s">
        <v>16</v>
      </c>
      <c r="M134" s="18" t="s">
        <v>16</v>
      </c>
      <c r="N134" s="18" t="s">
        <v>16</v>
      </c>
      <c r="O134" s="18" t="s">
        <v>16</v>
      </c>
      <c r="P134" s="18" t="s">
        <v>16</v>
      </c>
      <c r="Q134" s="18" t="s">
        <v>16</v>
      </c>
      <c r="R134" s="18" t="s">
        <v>16</v>
      </c>
      <c r="S134" s="18" t="s">
        <v>16</v>
      </c>
      <c r="T134" s="18" t="s">
        <v>16</v>
      </c>
      <c r="U134" s="18" t="s">
        <v>16</v>
      </c>
      <c r="V134" s="18" t="s">
        <v>16</v>
      </c>
      <c r="W134" s="6">
        <f t="shared" si="3"/>
        <v>0</v>
      </c>
      <c r="X134" s="51">
        <f t="shared" si="3"/>
        <v>0</v>
      </c>
      <c r="Y134" s="25"/>
      <c r="Z134" s="25"/>
      <c r="AA134" s="24"/>
      <c r="AB134" s="34"/>
      <c r="AC134" s="34"/>
    </row>
    <row r="135" spans="1:29" ht="25.5" x14ac:dyDescent="0.2">
      <c r="A135" s="264"/>
      <c r="B135" s="249"/>
      <c r="C135" s="249"/>
      <c r="D135" s="249"/>
      <c r="E135" s="255" t="s">
        <v>195</v>
      </c>
      <c r="F135" s="46"/>
      <c r="G135" s="46"/>
      <c r="H135" s="47"/>
      <c r="I135" s="259">
        <v>13000000</v>
      </c>
      <c r="J135" s="52" t="s">
        <v>109</v>
      </c>
      <c r="K135" s="18" t="s">
        <v>16</v>
      </c>
      <c r="L135" s="18" t="s">
        <v>16</v>
      </c>
      <c r="M135" s="18" t="s">
        <v>16</v>
      </c>
      <c r="N135" s="18" t="s">
        <v>16</v>
      </c>
      <c r="O135" s="18" t="s">
        <v>16</v>
      </c>
      <c r="P135" s="18" t="s">
        <v>16</v>
      </c>
      <c r="Q135" s="18" t="s">
        <v>16</v>
      </c>
      <c r="R135" s="18" t="s">
        <v>16</v>
      </c>
      <c r="S135" s="18" t="s">
        <v>16</v>
      </c>
      <c r="T135" s="18" t="s">
        <v>16</v>
      </c>
      <c r="U135" s="18" t="s">
        <v>16</v>
      </c>
      <c r="V135" s="18" t="s">
        <v>16</v>
      </c>
      <c r="W135" s="6">
        <f t="shared" si="3"/>
        <v>0</v>
      </c>
      <c r="X135" s="51">
        <f t="shared" si="3"/>
        <v>0</v>
      </c>
      <c r="Y135" s="25"/>
      <c r="Z135" s="25"/>
      <c r="AA135" s="24"/>
      <c r="AB135" s="34"/>
      <c r="AC135" s="34"/>
    </row>
    <row r="136" spans="1:29" ht="25.5" x14ac:dyDescent="0.2">
      <c r="A136" s="264"/>
      <c r="B136" s="249"/>
      <c r="C136" s="249"/>
      <c r="D136" s="249"/>
      <c r="E136" s="256"/>
      <c r="F136" s="46"/>
      <c r="G136" s="46"/>
      <c r="H136" s="47"/>
      <c r="I136" s="260"/>
      <c r="J136" s="52" t="s">
        <v>109</v>
      </c>
      <c r="K136" s="18" t="s">
        <v>16</v>
      </c>
      <c r="L136" s="18" t="s">
        <v>16</v>
      </c>
      <c r="M136" s="18" t="s">
        <v>16</v>
      </c>
      <c r="N136" s="18" t="s">
        <v>16</v>
      </c>
      <c r="O136" s="18" t="s">
        <v>16</v>
      </c>
      <c r="P136" s="18" t="s">
        <v>16</v>
      </c>
      <c r="Q136" s="18" t="s">
        <v>16</v>
      </c>
      <c r="R136" s="18" t="s">
        <v>16</v>
      </c>
      <c r="S136" s="18" t="s">
        <v>16</v>
      </c>
      <c r="T136" s="18" t="s">
        <v>16</v>
      </c>
      <c r="U136" s="18" t="s">
        <v>16</v>
      </c>
      <c r="V136" s="18" t="s">
        <v>16</v>
      </c>
      <c r="W136" s="6">
        <f t="shared" si="3"/>
        <v>0</v>
      </c>
      <c r="X136" s="51">
        <f t="shared" si="3"/>
        <v>0</v>
      </c>
      <c r="Y136" s="25"/>
      <c r="Z136" s="25"/>
      <c r="AA136" s="24"/>
      <c r="AB136" s="34"/>
      <c r="AC136" s="34"/>
    </row>
    <row r="137" spans="1:29" ht="25.5" x14ac:dyDescent="0.2">
      <c r="A137" s="264"/>
      <c r="B137" s="249"/>
      <c r="C137" s="249"/>
      <c r="D137" s="249"/>
      <c r="E137" s="255" t="s">
        <v>196</v>
      </c>
      <c r="F137" s="46"/>
      <c r="G137" s="46"/>
      <c r="H137" s="47"/>
      <c r="I137" s="259">
        <v>16000000</v>
      </c>
      <c r="J137" s="52" t="s">
        <v>109</v>
      </c>
      <c r="K137" s="18" t="s">
        <v>16</v>
      </c>
      <c r="L137" s="18" t="s">
        <v>16</v>
      </c>
      <c r="M137" s="18" t="s">
        <v>16</v>
      </c>
      <c r="N137" s="18" t="s">
        <v>16</v>
      </c>
      <c r="O137" s="18" t="s">
        <v>16</v>
      </c>
      <c r="P137" s="18" t="s">
        <v>16</v>
      </c>
      <c r="Q137" s="18" t="s">
        <v>16</v>
      </c>
      <c r="R137" s="18" t="s">
        <v>16</v>
      </c>
      <c r="S137" s="18" t="s">
        <v>16</v>
      </c>
      <c r="T137" s="18" t="s">
        <v>16</v>
      </c>
      <c r="U137" s="18" t="s">
        <v>16</v>
      </c>
      <c r="V137" s="18" t="s">
        <v>16</v>
      </c>
      <c r="W137" s="6">
        <f t="shared" si="3"/>
        <v>0</v>
      </c>
      <c r="X137" s="51">
        <f t="shared" si="3"/>
        <v>0</v>
      </c>
      <c r="Y137" s="25"/>
      <c r="Z137" s="25"/>
      <c r="AA137" s="24"/>
      <c r="AB137" s="34"/>
      <c r="AC137" s="34"/>
    </row>
    <row r="138" spans="1:29" ht="25.5" x14ac:dyDescent="0.2">
      <c r="A138" s="264"/>
      <c r="B138" s="249"/>
      <c r="C138" s="249"/>
      <c r="D138" s="249"/>
      <c r="E138" s="256"/>
      <c r="F138" s="46"/>
      <c r="G138" s="46"/>
      <c r="H138" s="47"/>
      <c r="I138" s="260"/>
      <c r="J138" s="52" t="s">
        <v>109</v>
      </c>
      <c r="K138" s="18" t="s">
        <v>16</v>
      </c>
      <c r="L138" s="18" t="s">
        <v>16</v>
      </c>
      <c r="M138" s="18" t="s">
        <v>16</v>
      </c>
      <c r="N138" s="18" t="s">
        <v>16</v>
      </c>
      <c r="O138" s="18" t="s">
        <v>16</v>
      </c>
      <c r="P138" s="18" t="s">
        <v>16</v>
      </c>
      <c r="Q138" s="18" t="s">
        <v>16</v>
      </c>
      <c r="R138" s="18" t="s">
        <v>16</v>
      </c>
      <c r="S138" s="18" t="s">
        <v>16</v>
      </c>
      <c r="T138" s="18" t="s">
        <v>16</v>
      </c>
      <c r="U138" s="18" t="s">
        <v>16</v>
      </c>
      <c r="V138" s="18" t="s">
        <v>16</v>
      </c>
      <c r="W138" s="6">
        <f t="shared" si="3"/>
        <v>0</v>
      </c>
      <c r="X138" s="51">
        <f t="shared" si="3"/>
        <v>0</v>
      </c>
      <c r="Y138" s="25"/>
      <c r="Z138" s="25"/>
      <c r="AA138" s="24"/>
      <c r="AB138" s="34"/>
      <c r="AC138" s="34"/>
    </row>
    <row r="139" spans="1:29" ht="25.5" x14ac:dyDescent="0.2">
      <c r="A139" s="264"/>
      <c r="B139" s="249"/>
      <c r="C139" s="249"/>
      <c r="D139" s="249"/>
      <c r="E139" s="255" t="s">
        <v>197</v>
      </c>
      <c r="F139" s="46"/>
      <c r="G139" s="46"/>
      <c r="H139" s="47"/>
      <c r="I139" s="259">
        <v>6000000</v>
      </c>
      <c r="J139" s="52" t="s">
        <v>109</v>
      </c>
      <c r="K139" s="18" t="s">
        <v>16</v>
      </c>
      <c r="L139" s="18" t="s">
        <v>16</v>
      </c>
      <c r="M139" s="18" t="s">
        <v>16</v>
      </c>
      <c r="N139" s="18" t="s">
        <v>16</v>
      </c>
      <c r="O139" s="18" t="s">
        <v>16</v>
      </c>
      <c r="P139" s="18" t="s">
        <v>16</v>
      </c>
      <c r="Q139" s="18" t="s">
        <v>16</v>
      </c>
      <c r="R139" s="18" t="s">
        <v>16</v>
      </c>
      <c r="S139" s="18" t="s">
        <v>16</v>
      </c>
      <c r="T139" s="18" t="s">
        <v>16</v>
      </c>
      <c r="U139" s="18" t="s">
        <v>16</v>
      </c>
      <c r="V139" s="18" t="s">
        <v>16</v>
      </c>
      <c r="W139" s="6">
        <f t="shared" si="3"/>
        <v>0</v>
      </c>
      <c r="X139" s="51">
        <f t="shared" si="3"/>
        <v>0</v>
      </c>
      <c r="Y139" s="25"/>
      <c r="Z139" s="25"/>
      <c r="AA139" s="24"/>
      <c r="AB139" s="34"/>
      <c r="AC139" s="34"/>
    </row>
    <row r="140" spans="1:29" ht="25.5" x14ac:dyDescent="0.2">
      <c r="A140" s="264"/>
      <c r="B140" s="250"/>
      <c r="C140" s="250"/>
      <c r="D140" s="250"/>
      <c r="E140" s="256"/>
      <c r="F140" s="46"/>
      <c r="G140" s="46"/>
      <c r="H140" s="47"/>
      <c r="I140" s="260"/>
      <c r="J140" s="52" t="s">
        <v>109</v>
      </c>
      <c r="K140" s="18" t="s">
        <v>16</v>
      </c>
      <c r="L140" s="18" t="s">
        <v>16</v>
      </c>
      <c r="M140" s="18" t="s">
        <v>16</v>
      </c>
      <c r="N140" s="18" t="s">
        <v>16</v>
      </c>
      <c r="O140" s="18" t="s">
        <v>16</v>
      </c>
      <c r="P140" s="18" t="s">
        <v>16</v>
      </c>
      <c r="Q140" s="18" t="s">
        <v>16</v>
      </c>
      <c r="R140" s="18" t="s">
        <v>16</v>
      </c>
      <c r="S140" s="18" t="s">
        <v>16</v>
      </c>
      <c r="T140" s="18" t="s">
        <v>16</v>
      </c>
      <c r="U140" s="18" t="s">
        <v>16</v>
      </c>
      <c r="V140" s="18" t="s">
        <v>16</v>
      </c>
      <c r="W140" s="6">
        <f t="shared" si="3"/>
        <v>0</v>
      </c>
      <c r="X140" s="51">
        <f t="shared" si="3"/>
        <v>0</v>
      </c>
      <c r="Y140" s="25"/>
      <c r="Z140" s="25"/>
      <c r="AA140" s="24"/>
      <c r="AB140" s="34"/>
      <c r="AC140" s="34"/>
    </row>
    <row r="141" spans="1:29" ht="25.5" x14ac:dyDescent="0.2">
      <c r="A141" s="264"/>
      <c r="B141" s="248" t="s">
        <v>73</v>
      </c>
      <c r="C141" s="248" t="s">
        <v>74</v>
      </c>
      <c r="D141" s="248" t="s">
        <v>264</v>
      </c>
      <c r="E141" s="255" t="s">
        <v>198</v>
      </c>
      <c r="F141" s="46"/>
      <c r="G141" s="46"/>
      <c r="H141" s="47"/>
      <c r="I141" s="259">
        <v>12000000</v>
      </c>
      <c r="J141" s="52" t="s">
        <v>223</v>
      </c>
      <c r="K141" s="18" t="s">
        <v>16</v>
      </c>
      <c r="L141" s="18" t="s">
        <v>16</v>
      </c>
      <c r="M141" s="18" t="s">
        <v>16</v>
      </c>
      <c r="N141" s="18" t="s">
        <v>16</v>
      </c>
      <c r="O141" s="18" t="s">
        <v>16</v>
      </c>
      <c r="P141" s="18" t="s">
        <v>16</v>
      </c>
      <c r="Q141" s="18" t="s">
        <v>16</v>
      </c>
      <c r="R141" s="18" t="s">
        <v>16</v>
      </c>
      <c r="S141" s="18" t="s">
        <v>16</v>
      </c>
      <c r="T141" s="18" t="s">
        <v>16</v>
      </c>
      <c r="U141" s="18" t="s">
        <v>16</v>
      </c>
      <c r="V141" s="18" t="s">
        <v>16</v>
      </c>
      <c r="W141" s="6">
        <f t="shared" si="3"/>
        <v>0</v>
      </c>
      <c r="X141" s="51">
        <f t="shared" si="3"/>
        <v>0</v>
      </c>
      <c r="Y141" s="25"/>
      <c r="Z141" s="25"/>
      <c r="AA141" s="30"/>
      <c r="AB141" s="34"/>
      <c r="AC141" s="34"/>
    </row>
    <row r="142" spans="1:29" ht="25.5" x14ac:dyDescent="0.2">
      <c r="A142" s="264"/>
      <c r="B142" s="249"/>
      <c r="C142" s="249"/>
      <c r="D142" s="249"/>
      <c r="E142" s="256"/>
      <c r="F142" s="46"/>
      <c r="G142" s="46"/>
      <c r="H142" s="47"/>
      <c r="I142" s="260"/>
      <c r="J142" s="52" t="s">
        <v>223</v>
      </c>
      <c r="K142" s="18" t="s">
        <v>16</v>
      </c>
      <c r="L142" s="18" t="s">
        <v>16</v>
      </c>
      <c r="M142" s="18" t="s">
        <v>16</v>
      </c>
      <c r="N142" s="18" t="s">
        <v>16</v>
      </c>
      <c r="O142" s="18" t="s">
        <v>16</v>
      </c>
      <c r="P142" s="18" t="s">
        <v>16</v>
      </c>
      <c r="Q142" s="18" t="s">
        <v>16</v>
      </c>
      <c r="R142" s="18" t="s">
        <v>16</v>
      </c>
      <c r="S142" s="18" t="s">
        <v>16</v>
      </c>
      <c r="T142" s="18" t="s">
        <v>16</v>
      </c>
      <c r="U142" s="18" t="s">
        <v>16</v>
      </c>
      <c r="V142" s="18" t="s">
        <v>16</v>
      </c>
      <c r="W142" s="6">
        <f t="shared" si="3"/>
        <v>0</v>
      </c>
      <c r="X142" s="51">
        <f t="shared" si="3"/>
        <v>0</v>
      </c>
      <c r="Y142" s="25"/>
      <c r="Z142" s="25"/>
      <c r="AA142" s="30"/>
      <c r="AB142" s="34"/>
      <c r="AC142" s="34"/>
    </row>
    <row r="143" spans="1:29" ht="25.5" x14ac:dyDescent="0.2">
      <c r="A143" s="264"/>
      <c r="B143" s="249"/>
      <c r="C143" s="249"/>
      <c r="D143" s="249"/>
      <c r="E143" s="255" t="s">
        <v>199</v>
      </c>
      <c r="F143" s="46"/>
      <c r="G143" s="46"/>
      <c r="H143" s="47"/>
      <c r="I143" s="259">
        <v>3000000</v>
      </c>
      <c r="J143" s="52" t="s">
        <v>223</v>
      </c>
      <c r="K143" s="18" t="s">
        <v>16</v>
      </c>
      <c r="L143" s="18" t="s">
        <v>16</v>
      </c>
      <c r="M143" s="18" t="s">
        <v>16</v>
      </c>
      <c r="N143" s="18" t="s">
        <v>16</v>
      </c>
      <c r="O143" s="18" t="s">
        <v>16</v>
      </c>
      <c r="P143" s="18" t="s">
        <v>16</v>
      </c>
      <c r="Q143" s="18" t="s">
        <v>16</v>
      </c>
      <c r="R143" s="18" t="s">
        <v>16</v>
      </c>
      <c r="S143" s="18" t="s">
        <v>16</v>
      </c>
      <c r="T143" s="18" t="s">
        <v>16</v>
      </c>
      <c r="U143" s="18" t="s">
        <v>16</v>
      </c>
      <c r="V143" s="18" t="s">
        <v>16</v>
      </c>
      <c r="W143" s="6">
        <f t="shared" si="3"/>
        <v>0</v>
      </c>
      <c r="X143" s="51">
        <f t="shared" si="3"/>
        <v>0</v>
      </c>
      <c r="Y143" s="25"/>
      <c r="Z143" s="25"/>
      <c r="AA143" s="30"/>
      <c r="AB143" s="34"/>
      <c r="AC143" s="34"/>
    </row>
    <row r="144" spans="1:29" ht="25.5" x14ac:dyDescent="0.2">
      <c r="A144" s="264"/>
      <c r="B144" s="249"/>
      <c r="C144" s="249"/>
      <c r="D144" s="249"/>
      <c r="E144" s="256"/>
      <c r="F144" s="46"/>
      <c r="G144" s="46"/>
      <c r="H144" s="47"/>
      <c r="I144" s="260"/>
      <c r="J144" s="52" t="s">
        <v>223</v>
      </c>
      <c r="K144" s="18" t="s">
        <v>16</v>
      </c>
      <c r="L144" s="18" t="s">
        <v>16</v>
      </c>
      <c r="M144" s="18" t="s">
        <v>16</v>
      </c>
      <c r="N144" s="18" t="s">
        <v>16</v>
      </c>
      <c r="O144" s="18" t="s">
        <v>16</v>
      </c>
      <c r="P144" s="18" t="s">
        <v>16</v>
      </c>
      <c r="Q144" s="18" t="s">
        <v>16</v>
      </c>
      <c r="R144" s="18" t="s">
        <v>16</v>
      </c>
      <c r="S144" s="18" t="s">
        <v>16</v>
      </c>
      <c r="T144" s="18" t="s">
        <v>16</v>
      </c>
      <c r="U144" s="18" t="s">
        <v>16</v>
      </c>
      <c r="V144" s="18" t="s">
        <v>16</v>
      </c>
      <c r="W144" s="6">
        <f t="shared" si="3"/>
        <v>0</v>
      </c>
      <c r="X144" s="51">
        <f t="shared" si="3"/>
        <v>0</v>
      </c>
      <c r="Y144" s="25"/>
      <c r="Z144" s="25"/>
      <c r="AA144" s="30"/>
      <c r="AB144" s="34"/>
      <c r="AC144" s="34"/>
    </row>
    <row r="145" spans="1:29" ht="38.25" x14ac:dyDescent="0.2">
      <c r="A145" s="264"/>
      <c r="B145" s="249"/>
      <c r="C145" s="249"/>
      <c r="D145" s="249"/>
      <c r="E145" s="255" t="s">
        <v>200</v>
      </c>
      <c r="F145" s="46"/>
      <c r="G145" s="46"/>
      <c r="H145" s="47"/>
      <c r="I145" s="259">
        <v>60000000</v>
      </c>
      <c r="J145" s="52" t="s">
        <v>114</v>
      </c>
      <c r="K145" s="18" t="s">
        <v>16</v>
      </c>
      <c r="L145" s="18" t="s">
        <v>16</v>
      </c>
      <c r="M145" s="18" t="s">
        <v>16</v>
      </c>
      <c r="N145" s="18" t="s">
        <v>16</v>
      </c>
      <c r="O145" s="18" t="s">
        <v>16</v>
      </c>
      <c r="P145" s="18" t="s">
        <v>16</v>
      </c>
      <c r="Q145" s="18" t="s">
        <v>16</v>
      </c>
      <c r="R145" s="18" t="s">
        <v>16</v>
      </c>
      <c r="S145" s="18" t="s">
        <v>16</v>
      </c>
      <c r="T145" s="18" t="s">
        <v>16</v>
      </c>
      <c r="U145" s="18" t="s">
        <v>16</v>
      </c>
      <c r="V145" s="18" t="s">
        <v>16</v>
      </c>
      <c r="W145" s="6">
        <f t="shared" si="3"/>
        <v>0</v>
      </c>
      <c r="X145" s="51">
        <f t="shared" si="3"/>
        <v>0</v>
      </c>
      <c r="Y145" s="25"/>
      <c r="Z145" s="25"/>
      <c r="AA145" s="30"/>
      <c r="AB145" s="34"/>
      <c r="AC145" s="34"/>
    </row>
    <row r="146" spans="1:29" ht="38.25" x14ac:dyDescent="0.2">
      <c r="A146" s="264"/>
      <c r="B146" s="249"/>
      <c r="C146" s="249"/>
      <c r="D146" s="249"/>
      <c r="E146" s="256"/>
      <c r="F146" s="46"/>
      <c r="G146" s="46"/>
      <c r="H146" s="47"/>
      <c r="I146" s="260"/>
      <c r="J146" s="52" t="s">
        <v>114</v>
      </c>
      <c r="K146" s="18" t="s">
        <v>16</v>
      </c>
      <c r="L146" s="18" t="s">
        <v>16</v>
      </c>
      <c r="M146" s="18" t="s">
        <v>16</v>
      </c>
      <c r="N146" s="18" t="s">
        <v>16</v>
      </c>
      <c r="O146" s="18" t="s">
        <v>16</v>
      </c>
      <c r="P146" s="18" t="s">
        <v>16</v>
      </c>
      <c r="Q146" s="18" t="s">
        <v>16</v>
      </c>
      <c r="R146" s="18" t="s">
        <v>16</v>
      </c>
      <c r="S146" s="18" t="s">
        <v>16</v>
      </c>
      <c r="T146" s="18" t="s">
        <v>16</v>
      </c>
      <c r="U146" s="18" t="s">
        <v>16</v>
      </c>
      <c r="V146" s="18" t="s">
        <v>16</v>
      </c>
      <c r="W146" s="6">
        <f t="shared" si="3"/>
        <v>0</v>
      </c>
      <c r="X146" s="51">
        <f t="shared" si="3"/>
        <v>0</v>
      </c>
      <c r="Y146" s="25"/>
      <c r="Z146" s="25"/>
      <c r="AA146" s="30"/>
      <c r="AB146" s="34"/>
      <c r="AC146" s="34"/>
    </row>
    <row r="147" spans="1:29" ht="25.5" x14ac:dyDescent="0.2">
      <c r="A147" s="264"/>
      <c r="B147" s="249"/>
      <c r="C147" s="249"/>
      <c r="D147" s="249"/>
      <c r="E147" s="255" t="s">
        <v>201</v>
      </c>
      <c r="F147" s="46"/>
      <c r="G147" s="46"/>
      <c r="H147" s="47"/>
      <c r="I147" s="259">
        <v>1000000</v>
      </c>
      <c r="J147" s="52" t="s">
        <v>223</v>
      </c>
      <c r="K147" s="18" t="s">
        <v>16</v>
      </c>
      <c r="L147" s="18" t="s">
        <v>16</v>
      </c>
      <c r="M147" s="18" t="s">
        <v>16</v>
      </c>
      <c r="N147" s="18" t="s">
        <v>16</v>
      </c>
      <c r="O147" s="18" t="s">
        <v>16</v>
      </c>
      <c r="P147" s="18" t="s">
        <v>16</v>
      </c>
      <c r="Q147" s="18" t="s">
        <v>16</v>
      </c>
      <c r="R147" s="18" t="s">
        <v>16</v>
      </c>
      <c r="S147" s="18" t="s">
        <v>16</v>
      </c>
      <c r="T147" s="18" t="s">
        <v>16</v>
      </c>
      <c r="U147" s="18" t="s">
        <v>16</v>
      </c>
      <c r="V147" s="18" t="s">
        <v>16</v>
      </c>
      <c r="W147" s="6">
        <f t="shared" si="3"/>
        <v>0</v>
      </c>
      <c r="X147" s="51">
        <f t="shared" si="3"/>
        <v>0</v>
      </c>
      <c r="Y147" s="25"/>
      <c r="Z147" s="25"/>
      <c r="AA147" s="30"/>
      <c r="AB147" s="34"/>
      <c r="AC147" s="34"/>
    </row>
    <row r="148" spans="1:29" ht="25.5" x14ac:dyDescent="0.2">
      <c r="A148" s="264"/>
      <c r="B148" s="249"/>
      <c r="C148" s="249"/>
      <c r="D148" s="249"/>
      <c r="E148" s="256"/>
      <c r="F148" s="46"/>
      <c r="G148" s="46"/>
      <c r="H148" s="47"/>
      <c r="I148" s="260"/>
      <c r="J148" s="52" t="s">
        <v>223</v>
      </c>
      <c r="K148" s="18" t="s">
        <v>16</v>
      </c>
      <c r="L148" s="18" t="s">
        <v>16</v>
      </c>
      <c r="M148" s="18" t="s">
        <v>16</v>
      </c>
      <c r="N148" s="18" t="s">
        <v>16</v>
      </c>
      <c r="O148" s="18" t="s">
        <v>16</v>
      </c>
      <c r="P148" s="18" t="s">
        <v>16</v>
      </c>
      <c r="Q148" s="18" t="s">
        <v>16</v>
      </c>
      <c r="R148" s="18" t="s">
        <v>16</v>
      </c>
      <c r="S148" s="18" t="s">
        <v>16</v>
      </c>
      <c r="T148" s="18" t="s">
        <v>16</v>
      </c>
      <c r="U148" s="18" t="s">
        <v>16</v>
      </c>
      <c r="V148" s="18" t="s">
        <v>16</v>
      </c>
      <c r="W148" s="6">
        <f t="shared" si="3"/>
        <v>0</v>
      </c>
      <c r="X148" s="51">
        <f t="shared" si="3"/>
        <v>0</v>
      </c>
      <c r="Y148" s="25"/>
      <c r="Z148" s="25"/>
      <c r="AA148" s="30"/>
      <c r="AB148" s="34"/>
      <c r="AC148" s="34"/>
    </row>
    <row r="149" spans="1:29" ht="25.5" x14ac:dyDescent="0.2">
      <c r="A149" s="264"/>
      <c r="B149" s="249"/>
      <c r="C149" s="249"/>
      <c r="D149" s="249"/>
      <c r="E149" s="255" t="s">
        <v>202</v>
      </c>
      <c r="F149" s="46"/>
      <c r="G149" s="46"/>
      <c r="H149" s="47"/>
      <c r="I149" s="259">
        <v>25000000</v>
      </c>
      <c r="J149" s="52" t="s">
        <v>223</v>
      </c>
      <c r="K149" s="18" t="s">
        <v>16</v>
      </c>
      <c r="L149" s="18" t="s">
        <v>16</v>
      </c>
      <c r="M149" s="18" t="s">
        <v>16</v>
      </c>
      <c r="N149" s="18" t="s">
        <v>16</v>
      </c>
      <c r="O149" s="18" t="s">
        <v>16</v>
      </c>
      <c r="P149" s="18" t="s">
        <v>16</v>
      </c>
      <c r="Q149" s="18" t="s">
        <v>16</v>
      </c>
      <c r="R149" s="18" t="s">
        <v>16</v>
      </c>
      <c r="S149" s="18" t="s">
        <v>16</v>
      </c>
      <c r="T149" s="18" t="s">
        <v>16</v>
      </c>
      <c r="U149" s="18" t="s">
        <v>16</v>
      </c>
      <c r="V149" s="18" t="s">
        <v>16</v>
      </c>
      <c r="W149" s="6">
        <f t="shared" si="3"/>
        <v>0</v>
      </c>
      <c r="X149" s="51">
        <f t="shared" si="3"/>
        <v>0</v>
      </c>
      <c r="Y149" s="25"/>
      <c r="Z149" s="25"/>
      <c r="AA149" s="30"/>
      <c r="AB149" s="34"/>
      <c r="AC149" s="34"/>
    </row>
    <row r="150" spans="1:29" ht="25.5" x14ac:dyDescent="0.2">
      <c r="A150" s="264"/>
      <c r="B150" s="249"/>
      <c r="C150" s="249"/>
      <c r="D150" s="249"/>
      <c r="E150" s="256"/>
      <c r="F150" s="46"/>
      <c r="G150" s="46"/>
      <c r="H150" s="47"/>
      <c r="I150" s="260"/>
      <c r="J150" s="52" t="s">
        <v>223</v>
      </c>
      <c r="K150" s="18" t="s">
        <v>16</v>
      </c>
      <c r="L150" s="18" t="s">
        <v>16</v>
      </c>
      <c r="M150" s="18" t="s">
        <v>16</v>
      </c>
      <c r="N150" s="18" t="s">
        <v>16</v>
      </c>
      <c r="O150" s="18" t="s">
        <v>16</v>
      </c>
      <c r="P150" s="18" t="s">
        <v>16</v>
      </c>
      <c r="Q150" s="18" t="s">
        <v>16</v>
      </c>
      <c r="R150" s="18" t="s">
        <v>16</v>
      </c>
      <c r="S150" s="18" t="s">
        <v>16</v>
      </c>
      <c r="T150" s="18" t="s">
        <v>16</v>
      </c>
      <c r="U150" s="18" t="s">
        <v>16</v>
      </c>
      <c r="V150" s="18" t="s">
        <v>16</v>
      </c>
      <c r="W150" s="6">
        <f t="shared" si="3"/>
        <v>0</v>
      </c>
      <c r="X150" s="51">
        <f t="shared" si="3"/>
        <v>0</v>
      </c>
      <c r="Y150" s="25"/>
      <c r="Z150" s="25"/>
      <c r="AA150" s="30"/>
      <c r="AB150" s="34"/>
      <c r="AC150" s="34"/>
    </row>
    <row r="151" spans="1:29" ht="25.5" x14ac:dyDescent="0.2">
      <c r="A151" s="264"/>
      <c r="B151" s="249"/>
      <c r="C151" s="249"/>
      <c r="D151" s="249"/>
      <c r="E151" s="255" t="s">
        <v>203</v>
      </c>
      <c r="F151" s="46"/>
      <c r="G151" s="46"/>
      <c r="H151" s="47"/>
      <c r="I151" s="259">
        <v>300000</v>
      </c>
      <c r="J151" s="52" t="s">
        <v>223</v>
      </c>
      <c r="K151" s="18" t="s">
        <v>16</v>
      </c>
      <c r="L151" s="18" t="s">
        <v>16</v>
      </c>
      <c r="M151" s="18" t="s">
        <v>16</v>
      </c>
      <c r="N151" s="18" t="s">
        <v>16</v>
      </c>
      <c r="O151" s="18" t="s">
        <v>16</v>
      </c>
      <c r="P151" s="18" t="s">
        <v>16</v>
      </c>
      <c r="Q151" s="18" t="s">
        <v>16</v>
      </c>
      <c r="R151" s="18" t="s">
        <v>16</v>
      </c>
      <c r="S151" s="18" t="s">
        <v>16</v>
      </c>
      <c r="T151" s="18" t="s">
        <v>16</v>
      </c>
      <c r="U151" s="18" t="s">
        <v>16</v>
      </c>
      <c r="V151" s="18" t="s">
        <v>16</v>
      </c>
      <c r="W151" s="6">
        <f t="shared" si="3"/>
        <v>0</v>
      </c>
      <c r="X151" s="51">
        <f t="shared" si="3"/>
        <v>0</v>
      </c>
      <c r="Y151" s="25"/>
      <c r="Z151" s="25"/>
      <c r="AA151" s="30"/>
      <c r="AB151" s="34"/>
      <c r="AC151" s="34"/>
    </row>
    <row r="152" spans="1:29" ht="25.5" x14ac:dyDescent="0.2">
      <c r="A152" s="264"/>
      <c r="B152" s="249"/>
      <c r="C152" s="249"/>
      <c r="D152" s="249"/>
      <c r="E152" s="256"/>
      <c r="F152" s="46"/>
      <c r="G152" s="46"/>
      <c r="H152" s="47"/>
      <c r="I152" s="260"/>
      <c r="J152" s="52" t="s">
        <v>223</v>
      </c>
      <c r="K152" s="18" t="s">
        <v>16</v>
      </c>
      <c r="L152" s="18" t="s">
        <v>16</v>
      </c>
      <c r="M152" s="18" t="s">
        <v>16</v>
      </c>
      <c r="N152" s="18" t="s">
        <v>16</v>
      </c>
      <c r="O152" s="18" t="s">
        <v>16</v>
      </c>
      <c r="P152" s="18" t="s">
        <v>16</v>
      </c>
      <c r="Q152" s="18" t="s">
        <v>16</v>
      </c>
      <c r="R152" s="18" t="s">
        <v>16</v>
      </c>
      <c r="S152" s="18" t="s">
        <v>16</v>
      </c>
      <c r="T152" s="18" t="s">
        <v>16</v>
      </c>
      <c r="U152" s="18" t="s">
        <v>16</v>
      </c>
      <c r="V152" s="18" t="s">
        <v>16</v>
      </c>
      <c r="W152" s="6">
        <f t="shared" si="3"/>
        <v>0</v>
      </c>
      <c r="X152" s="51">
        <f t="shared" si="3"/>
        <v>0</v>
      </c>
      <c r="Y152" s="25"/>
      <c r="Z152" s="25"/>
      <c r="AA152" s="30"/>
      <c r="AB152" s="34"/>
      <c r="AC152" s="34"/>
    </row>
    <row r="153" spans="1:29" ht="38.25" x14ac:dyDescent="0.2">
      <c r="A153" s="264"/>
      <c r="B153" s="249"/>
      <c r="C153" s="249"/>
      <c r="D153" s="249"/>
      <c r="E153" s="253" t="s">
        <v>47</v>
      </c>
      <c r="F153" s="46"/>
      <c r="G153" s="46"/>
      <c r="H153" s="47"/>
      <c r="I153" s="259">
        <v>15000000</v>
      </c>
      <c r="J153" s="52" t="s">
        <v>114</v>
      </c>
      <c r="K153" s="18" t="s">
        <v>16</v>
      </c>
      <c r="L153" s="18" t="s">
        <v>16</v>
      </c>
      <c r="M153" s="18" t="s">
        <v>16</v>
      </c>
      <c r="N153" s="18" t="s">
        <v>16</v>
      </c>
      <c r="O153" s="18" t="s">
        <v>16</v>
      </c>
      <c r="P153" s="18" t="s">
        <v>16</v>
      </c>
      <c r="Q153" s="18" t="s">
        <v>16</v>
      </c>
      <c r="R153" s="18" t="s">
        <v>16</v>
      </c>
      <c r="S153" s="18" t="s">
        <v>16</v>
      </c>
      <c r="T153" s="18" t="s">
        <v>16</v>
      </c>
      <c r="U153" s="18" t="s">
        <v>16</v>
      </c>
      <c r="V153" s="18" t="s">
        <v>16</v>
      </c>
      <c r="W153" s="6">
        <f t="shared" si="3"/>
        <v>0</v>
      </c>
      <c r="X153" s="51">
        <f t="shared" si="3"/>
        <v>0</v>
      </c>
      <c r="Y153" s="25"/>
      <c r="Z153" s="25"/>
      <c r="AA153" s="30"/>
      <c r="AB153" s="34"/>
      <c r="AC153" s="34"/>
    </row>
    <row r="154" spans="1:29" ht="38.25" x14ac:dyDescent="0.2">
      <c r="A154" s="265"/>
      <c r="B154" s="250"/>
      <c r="C154" s="250"/>
      <c r="D154" s="250"/>
      <c r="E154" s="254"/>
      <c r="F154" s="46"/>
      <c r="G154" s="46"/>
      <c r="H154" s="47"/>
      <c r="I154" s="260"/>
      <c r="J154" s="52" t="s">
        <v>114</v>
      </c>
      <c r="K154" s="18" t="s">
        <v>16</v>
      </c>
      <c r="L154" s="18" t="s">
        <v>16</v>
      </c>
      <c r="M154" s="18" t="s">
        <v>16</v>
      </c>
      <c r="N154" s="18" t="s">
        <v>16</v>
      </c>
      <c r="O154" s="18" t="s">
        <v>16</v>
      </c>
      <c r="P154" s="18" t="s">
        <v>16</v>
      </c>
      <c r="Q154" s="18" t="s">
        <v>16</v>
      </c>
      <c r="R154" s="18" t="s">
        <v>16</v>
      </c>
      <c r="S154" s="18" t="s">
        <v>16</v>
      </c>
      <c r="T154" s="18" t="s">
        <v>16</v>
      </c>
      <c r="U154" s="18" t="s">
        <v>16</v>
      </c>
      <c r="V154" s="18" t="s">
        <v>16</v>
      </c>
      <c r="W154" s="6">
        <f t="shared" si="3"/>
        <v>0</v>
      </c>
      <c r="X154" s="51">
        <f t="shared" si="3"/>
        <v>0</v>
      </c>
      <c r="Y154" s="25"/>
      <c r="Z154" s="25"/>
      <c r="AA154" s="34"/>
      <c r="AB154" s="34"/>
      <c r="AC154" s="34"/>
    </row>
    <row r="155" spans="1:29" ht="25.5" x14ac:dyDescent="0.2">
      <c r="A155" s="55" t="s">
        <v>76</v>
      </c>
      <c r="B155" s="255" t="s">
        <v>120</v>
      </c>
      <c r="C155" s="248" t="s">
        <v>99</v>
      </c>
      <c r="D155" s="69" t="s">
        <v>244</v>
      </c>
      <c r="E155" s="255" t="str">
        <f>B155</f>
        <v>Desarrollo de la estructura y el sistema de información financiera</v>
      </c>
      <c r="F155" s="46" t="s">
        <v>128</v>
      </c>
      <c r="G155" s="46"/>
      <c r="H155" s="47"/>
      <c r="I155" s="259">
        <v>160000000</v>
      </c>
      <c r="J155" s="52" t="s">
        <v>110</v>
      </c>
      <c r="K155" s="18" t="s">
        <v>16</v>
      </c>
      <c r="L155" s="18" t="s">
        <v>16</v>
      </c>
      <c r="M155" s="18" t="s">
        <v>16</v>
      </c>
      <c r="N155" s="18" t="s">
        <v>16</v>
      </c>
      <c r="O155" s="18" t="s">
        <v>16</v>
      </c>
      <c r="P155" s="18" t="s">
        <v>16</v>
      </c>
      <c r="Q155" s="18" t="s">
        <v>16</v>
      </c>
      <c r="R155" s="18" t="s">
        <v>16</v>
      </c>
      <c r="S155" s="18" t="s">
        <v>16</v>
      </c>
      <c r="T155" s="18" t="s">
        <v>16</v>
      </c>
      <c r="U155" s="18" t="s">
        <v>16</v>
      </c>
      <c r="V155" s="18" t="s">
        <v>16</v>
      </c>
      <c r="W155" s="6">
        <f t="shared" si="3"/>
        <v>0</v>
      </c>
      <c r="X155" s="51">
        <f t="shared" si="3"/>
        <v>0</v>
      </c>
      <c r="Y155" s="25"/>
      <c r="Z155" s="25"/>
      <c r="AA155" s="34"/>
      <c r="AB155" s="34"/>
      <c r="AC155" s="34"/>
    </row>
    <row r="156" spans="1:29" ht="63.75" x14ac:dyDescent="0.2">
      <c r="A156" s="53">
        <f>SUM(I155:I156)</f>
        <v>160000000</v>
      </c>
      <c r="B156" s="256"/>
      <c r="C156" s="250"/>
      <c r="D156" s="43"/>
      <c r="E156" s="256"/>
      <c r="F156" s="43" t="s">
        <v>129</v>
      </c>
      <c r="G156" s="43"/>
      <c r="H156" s="44"/>
      <c r="I156" s="260"/>
      <c r="J156" s="52" t="s">
        <v>110</v>
      </c>
      <c r="K156" s="18" t="s">
        <v>16</v>
      </c>
      <c r="L156" s="18" t="s">
        <v>16</v>
      </c>
      <c r="M156" s="18" t="s">
        <v>16</v>
      </c>
      <c r="N156" s="18" t="s">
        <v>16</v>
      </c>
      <c r="O156" s="18" t="s">
        <v>16</v>
      </c>
      <c r="P156" s="18" t="s">
        <v>16</v>
      </c>
      <c r="Q156" s="18" t="s">
        <v>16</v>
      </c>
      <c r="R156" s="18" t="s">
        <v>16</v>
      </c>
      <c r="S156" s="18" t="s">
        <v>16</v>
      </c>
      <c r="T156" s="18" t="s">
        <v>16</v>
      </c>
      <c r="U156" s="18" t="s">
        <v>16</v>
      </c>
      <c r="V156" s="18" t="s">
        <v>16</v>
      </c>
      <c r="W156" s="6">
        <f t="shared" si="3"/>
        <v>0</v>
      </c>
      <c r="X156" s="51">
        <f t="shared" si="3"/>
        <v>0</v>
      </c>
      <c r="Y156" s="25"/>
      <c r="Z156" s="25"/>
      <c r="AA156" s="34"/>
      <c r="AB156" s="34"/>
      <c r="AC156" s="34"/>
    </row>
    <row r="157" spans="1:29" ht="51" x14ac:dyDescent="0.2">
      <c r="A157" s="268" t="s">
        <v>86</v>
      </c>
      <c r="B157" s="248" t="s">
        <v>77</v>
      </c>
      <c r="C157" s="248" t="s">
        <v>100</v>
      </c>
      <c r="D157" s="69" t="s">
        <v>265</v>
      </c>
      <c r="E157" s="255" t="s">
        <v>204</v>
      </c>
      <c r="F157" s="43"/>
      <c r="G157" s="43"/>
      <c r="H157" s="44"/>
      <c r="I157" s="259">
        <v>25300000</v>
      </c>
      <c r="J157" s="52" t="s">
        <v>112</v>
      </c>
      <c r="K157" s="5" t="s">
        <v>16</v>
      </c>
      <c r="L157" s="5" t="s">
        <v>16</v>
      </c>
      <c r="M157" s="5" t="s">
        <v>16</v>
      </c>
      <c r="N157" s="5" t="s">
        <v>16</v>
      </c>
      <c r="O157" s="5" t="s">
        <v>16</v>
      </c>
      <c r="P157" s="5" t="s">
        <v>16</v>
      </c>
      <c r="Q157" s="5" t="s">
        <v>16</v>
      </c>
      <c r="R157" s="5" t="s">
        <v>16</v>
      </c>
      <c r="S157" s="5" t="s">
        <v>16</v>
      </c>
      <c r="T157" s="5" t="s">
        <v>16</v>
      </c>
      <c r="U157" s="5" t="s">
        <v>16</v>
      </c>
      <c r="V157" s="5" t="s">
        <v>16</v>
      </c>
      <c r="W157" s="6">
        <f t="shared" si="3"/>
        <v>0</v>
      </c>
      <c r="X157" s="51">
        <f t="shared" si="3"/>
        <v>0</v>
      </c>
      <c r="Y157" s="25"/>
      <c r="Z157" s="25"/>
      <c r="AA157" s="34"/>
      <c r="AB157" s="34"/>
      <c r="AC157" s="34"/>
    </row>
    <row r="158" spans="1:29" ht="51" x14ac:dyDescent="0.2">
      <c r="A158" s="269"/>
      <c r="B158" s="249"/>
      <c r="C158" s="249"/>
      <c r="D158" s="69" t="s">
        <v>245</v>
      </c>
      <c r="E158" s="274"/>
      <c r="F158" s="43"/>
      <c r="G158" s="43"/>
      <c r="H158" s="44"/>
      <c r="I158" s="261"/>
      <c r="J158" s="52" t="s">
        <v>112</v>
      </c>
      <c r="K158" s="5" t="s">
        <v>16</v>
      </c>
      <c r="L158" s="5" t="s">
        <v>16</v>
      </c>
      <c r="M158" s="5" t="s">
        <v>16</v>
      </c>
      <c r="N158" s="5" t="s">
        <v>16</v>
      </c>
      <c r="O158" s="5" t="s">
        <v>16</v>
      </c>
      <c r="P158" s="5" t="s">
        <v>16</v>
      </c>
      <c r="Q158" s="5" t="s">
        <v>16</v>
      </c>
      <c r="R158" s="5" t="s">
        <v>16</v>
      </c>
      <c r="S158" s="5" t="s">
        <v>16</v>
      </c>
      <c r="T158" s="5" t="s">
        <v>16</v>
      </c>
      <c r="U158" s="5" t="s">
        <v>16</v>
      </c>
      <c r="V158" s="5" t="s">
        <v>16</v>
      </c>
      <c r="W158" s="6">
        <f>G158</f>
        <v>0</v>
      </c>
      <c r="X158" s="51">
        <f>H158</f>
        <v>0</v>
      </c>
      <c r="Y158" s="25"/>
      <c r="Z158" s="25"/>
      <c r="AA158" s="63"/>
      <c r="AB158" s="63"/>
      <c r="AC158" s="63"/>
    </row>
    <row r="159" spans="1:29" ht="51" x14ac:dyDescent="0.2">
      <c r="A159" s="269"/>
      <c r="B159" s="250"/>
      <c r="C159" s="250"/>
      <c r="D159" s="248" t="s">
        <v>246</v>
      </c>
      <c r="E159" s="256"/>
      <c r="F159" s="43"/>
      <c r="G159" s="43"/>
      <c r="H159" s="44"/>
      <c r="I159" s="260"/>
      <c r="J159" s="52" t="s">
        <v>112</v>
      </c>
      <c r="K159" s="5" t="s">
        <v>16</v>
      </c>
      <c r="L159" s="5" t="s">
        <v>16</v>
      </c>
      <c r="M159" s="5" t="s">
        <v>16</v>
      </c>
      <c r="N159" s="5" t="s">
        <v>16</v>
      </c>
      <c r="O159" s="5" t="s">
        <v>16</v>
      </c>
      <c r="P159" s="5" t="s">
        <v>16</v>
      </c>
      <c r="Q159" s="5" t="s">
        <v>16</v>
      </c>
      <c r="R159" s="5" t="s">
        <v>16</v>
      </c>
      <c r="S159" s="5" t="s">
        <v>16</v>
      </c>
      <c r="T159" s="5" t="s">
        <v>16</v>
      </c>
      <c r="U159" s="5" t="s">
        <v>16</v>
      </c>
      <c r="V159" s="5" t="s">
        <v>16</v>
      </c>
      <c r="W159" s="6">
        <f t="shared" si="3"/>
        <v>0</v>
      </c>
      <c r="X159" s="51">
        <f t="shared" si="3"/>
        <v>0</v>
      </c>
      <c r="Y159" s="25"/>
      <c r="Z159" s="25"/>
      <c r="AA159" s="34"/>
      <c r="AB159" s="34"/>
      <c r="AC159" s="34"/>
    </row>
    <row r="160" spans="1:29" ht="38.25" x14ac:dyDescent="0.2">
      <c r="A160" s="269"/>
      <c r="B160" s="248" t="s">
        <v>78</v>
      </c>
      <c r="C160" s="248" t="s">
        <v>79</v>
      </c>
      <c r="D160" s="249"/>
      <c r="E160" s="255" t="s">
        <v>247</v>
      </c>
      <c r="F160" s="43"/>
      <c r="G160" s="43"/>
      <c r="H160" s="44"/>
      <c r="I160" s="259">
        <v>9000000</v>
      </c>
      <c r="J160" s="52" t="s">
        <v>111</v>
      </c>
      <c r="K160" s="19" t="s">
        <v>16</v>
      </c>
      <c r="L160" s="19" t="s">
        <v>16</v>
      </c>
      <c r="M160" s="19" t="s">
        <v>16</v>
      </c>
      <c r="N160" s="19" t="s">
        <v>16</v>
      </c>
      <c r="O160" s="19" t="s">
        <v>16</v>
      </c>
      <c r="P160" s="19" t="s">
        <v>16</v>
      </c>
      <c r="Q160" s="19" t="s">
        <v>16</v>
      </c>
      <c r="R160" s="19" t="s">
        <v>16</v>
      </c>
      <c r="S160" s="19" t="s">
        <v>16</v>
      </c>
      <c r="T160" s="19" t="s">
        <v>16</v>
      </c>
      <c r="U160" s="19" t="s">
        <v>16</v>
      </c>
      <c r="V160" s="19" t="s">
        <v>16</v>
      </c>
      <c r="W160" s="6">
        <f t="shared" si="3"/>
        <v>0</v>
      </c>
      <c r="X160" s="51">
        <f t="shared" si="3"/>
        <v>0</v>
      </c>
      <c r="Y160" s="25"/>
      <c r="Z160" s="25"/>
      <c r="AA160" s="34"/>
      <c r="AB160" s="34"/>
      <c r="AC160" s="34"/>
    </row>
    <row r="161" spans="1:29" ht="38.25" x14ac:dyDescent="0.2">
      <c r="A161" s="269"/>
      <c r="B161" s="249"/>
      <c r="C161" s="249"/>
      <c r="D161" s="249"/>
      <c r="E161" s="256"/>
      <c r="F161" s="43"/>
      <c r="G161" s="43"/>
      <c r="H161" s="44"/>
      <c r="I161" s="260"/>
      <c r="J161" s="52" t="s">
        <v>111</v>
      </c>
      <c r="K161" s="19" t="s">
        <v>16</v>
      </c>
      <c r="L161" s="19" t="s">
        <v>16</v>
      </c>
      <c r="M161" s="19" t="s">
        <v>16</v>
      </c>
      <c r="N161" s="19" t="s">
        <v>16</v>
      </c>
      <c r="O161" s="19" t="s">
        <v>16</v>
      </c>
      <c r="P161" s="19" t="s">
        <v>16</v>
      </c>
      <c r="Q161" s="19" t="s">
        <v>16</v>
      </c>
      <c r="R161" s="19" t="s">
        <v>16</v>
      </c>
      <c r="S161" s="19" t="s">
        <v>16</v>
      </c>
      <c r="T161" s="19" t="s">
        <v>16</v>
      </c>
      <c r="U161" s="19" t="s">
        <v>16</v>
      </c>
      <c r="V161" s="19" t="s">
        <v>16</v>
      </c>
      <c r="W161" s="6">
        <f t="shared" si="3"/>
        <v>0</v>
      </c>
      <c r="X161" s="51">
        <f t="shared" si="3"/>
        <v>0</v>
      </c>
      <c r="Y161" s="25"/>
      <c r="Z161" s="25"/>
      <c r="AA161" s="34"/>
      <c r="AB161" s="34"/>
      <c r="AC161" s="34"/>
    </row>
    <row r="162" spans="1:29" ht="38.25" x14ac:dyDescent="0.2">
      <c r="A162" s="269"/>
      <c r="B162" s="249"/>
      <c r="C162" s="249"/>
      <c r="D162" s="249"/>
      <c r="E162" s="255" t="s">
        <v>248</v>
      </c>
      <c r="F162" s="43"/>
      <c r="G162" s="43"/>
      <c r="H162" s="44"/>
      <c r="I162" s="259">
        <v>700000</v>
      </c>
      <c r="J162" s="52" t="s">
        <v>111</v>
      </c>
      <c r="K162" s="19" t="s">
        <v>16</v>
      </c>
      <c r="L162" s="19" t="s">
        <v>16</v>
      </c>
      <c r="M162" s="19" t="s">
        <v>16</v>
      </c>
      <c r="N162" s="19" t="s">
        <v>16</v>
      </c>
      <c r="O162" s="19" t="s">
        <v>16</v>
      </c>
      <c r="P162" s="19" t="s">
        <v>16</v>
      </c>
      <c r="Q162" s="19" t="s">
        <v>16</v>
      </c>
      <c r="R162" s="19" t="s">
        <v>16</v>
      </c>
      <c r="S162" s="19" t="s">
        <v>16</v>
      </c>
      <c r="T162" s="19" t="s">
        <v>16</v>
      </c>
      <c r="U162" s="19" t="s">
        <v>16</v>
      </c>
      <c r="V162" s="19" t="s">
        <v>16</v>
      </c>
      <c r="W162" s="6">
        <f t="shared" si="3"/>
        <v>0</v>
      </c>
      <c r="X162" s="51">
        <f t="shared" si="3"/>
        <v>0</v>
      </c>
      <c r="Y162" s="25"/>
      <c r="Z162" s="25"/>
      <c r="AA162" s="34"/>
      <c r="AB162" s="34"/>
      <c r="AC162" s="34"/>
    </row>
    <row r="163" spans="1:29" ht="38.25" x14ac:dyDescent="0.2">
      <c r="A163" s="269"/>
      <c r="B163" s="249"/>
      <c r="C163" s="249"/>
      <c r="D163" s="249"/>
      <c r="E163" s="256"/>
      <c r="F163" s="43"/>
      <c r="G163" s="43"/>
      <c r="H163" s="44"/>
      <c r="I163" s="260"/>
      <c r="J163" s="52" t="s">
        <v>111</v>
      </c>
      <c r="K163" s="19" t="s">
        <v>16</v>
      </c>
      <c r="L163" s="19" t="s">
        <v>16</v>
      </c>
      <c r="M163" s="19" t="s">
        <v>16</v>
      </c>
      <c r="N163" s="19" t="s">
        <v>16</v>
      </c>
      <c r="O163" s="19" t="s">
        <v>16</v>
      </c>
      <c r="P163" s="19" t="s">
        <v>16</v>
      </c>
      <c r="Q163" s="19" t="s">
        <v>16</v>
      </c>
      <c r="R163" s="19" t="s">
        <v>16</v>
      </c>
      <c r="S163" s="19" t="s">
        <v>16</v>
      </c>
      <c r="T163" s="19" t="s">
        <v>16</v>
      </c>
      <c r="U163" s="19" t="s">
        <v>16</v>
      </c>
      <c r="V163" s="19" t="s">
        <v>16</v>
      </c>
      <c r="W163" s="6">
        <f t="shared" si="3"/>
        <v>0</v>
      </c>
      <c r="X163" s="51">
        <f t="shared" si="3"/>
        <v>0</v>
      </c>
      <c r="Y163" s="25"/>
      <c r="Z163" s="25"/>
      <c r="AA163" s="34"/>
      <c r="AB163" s="34"/>
      <c r="AC163" s="34"/>
    </row>
    <row r="164" spans="1:29" ht="38.25" x14ac:dyDescent="0.2">
      <c r="A164" s="269"/>
      <c r="B164" s="249"/>
      <c r="C164" s="249"/>
      <c r="D164" s="249"/>
      <c r="E164" s="255" t="s">
        <v>205</v>
      </c>
      <c r="F164" s="43"/>
      <c r="G164" s="43"/>
      <c r="H164" s="44"/>
      <c r="I164" s="259">
        <v>600000</v>
      </c>
      <c r="J164" s="52" t="s">
        <v>111</v>
      </c>
      <c r="K164" s="19" t="s">
        <v>16</v>
      </c>
      <c r="L164" s="19" t="s">
        <v>16</v>
      </c>
      <c r="M164" s="19" t="s">
        <v>16</v>
      </c>
      <c r="N164" s="19" t="s">
        <v>16</v>
      </c>
      <c r="O164" s="19" t="s">
        <v>16</v>
      </c>
      <c r="P164" s="19" t="s">
        <v>16</v>
      </c>
      <c r="Q164" s="19" t="s">
        <v>16</v>
      </c>
      <c r="R164" s="19" t="s">
        <v>16</v>
      </c>
      <c r="S164" s="19" t="s">
        <v>16</v>
      </c>
      <c r="T164" s="19" t="s">
        <v>16</v>
      </c>
      <c r="U164" s="19" t="s">
        <v>16</v>
      </c>
      <c r="V164" s="19" t="s">
        <v>16</v>
      </c>
      <c r="W164" s="6">
        <f t="shared" si="3"/>
        <v>0</v>
      </c>
      <c r="X164" s="51">
        <f t="shared" si="3"/>
        <v>0</v>
      </c>
      <c r="Y164" s="25"/>
      <c r="Z164" s="25"/>
      <c r="AA164" s="34"/>
      <c r="AB164" s="34"/>
      <c r="AC164" s="34"/>
    </row>
    <row r="165" spans="1:29" ht="38.25" x14ac:dyDescent="0.2">
      <c r="A165" s="269"/>
      <c r="B165" s="249"/>
      <c r="C165" s="249"/>
      <c r="D165" s="250"/>
      <c r="E165" s="256"/>
      <c r="F165" s="43"/>
      <c r="G165" s="43"/>
      <c r="H165" s="44"/>
      <c r="I165" s="260"/>
      <c r="J165" s="52" t="s">
        <v>111</v>
      </c>
      <c r="K165" s="19" t="s">
        <v>16</v>
      </c>
      <c r="L165" s="19" t="s">
        <v>16</v>
      </c>
      <c r="M165" s="19" t="s">
        <v>16</v>
      </c>
      <c r="N165" s="19" t="s">
        <v>16</v>
      </c>
      <c r="O165" s="19" t="s">
        <v>16</v>
      </c>
      <c r="P165" s="19" t="s">
        <v>16</v>
      </c>
      <c r="Q165" s="19" t="s">
        <v>16</v>
      </c>
      <c r="R165" s="19" t="s">
        <v>16</v>
      </c>
      <c r="S165" s="19" t="s">
        <v>16</v>
      </c>
      <c r="T165" s="19" t="s">
        <v>16</v>
      </c>
      <c r="U165" s="19" t="s">
        <v>16</v>
      </c>
      <c r="V165" s="19" t="s">
        <v>16</v>
      </c>
      <c r="W165" s="6">
        <f t="shared" si="3"/>
        <v>0</v>
      </c>
      <c r="X165" s="51">
        <f t="shared" si="3"/>
        <v>0</v>
      </c>
      <c r="Y165" s="25"/>
      <c r="Z165" s="25"/>
      <c r="AA165" s="34"/>
      <c r="AB165" s="34"/>
      <c r="AC165" s="34"/>
    </row>
    <row r="166" spans="1:29" ht="38.25" x14ac:dyDescent="0.2">
      <c r="A166" s="269"/>
      <c r="B166" s="249"/>
      <c r="C166" s="249"/>
      <c r="D166" s="248" t="s">
        <v>249</v>
      </c>
      <c r="E166" s="255" t="s">
        <v>206</v>
      </c>
      <c r="F166" s="43"/>
      <c r="G166" s="43"/>
      <c r="H166" s="44"/>
      <c r="I166" s="259">
        <v>4500000</v>
      </c>
      <c r="J166" s="52" t="s">
        <v>111</v>
      </c>
      <c r="K166" s="19" t="s">
        <v>16</v>
      </c>
      <c r="L166" s="19" t="s">
        <v>16</v>
      </c>
      <c r="M166" s="19" t="s">
        <v>16</v>
      </c>
      <c r="N166" s="19" t="s">
        <v>16</v>
      </c>
      <c r="O166" s="19" t="s">
        <v>16</v>
      </c>
      <c r="P166" s="19" t="s">
        <v>16</v>
      </c>
      <c r="Q166" s="19" t="s">
        <v>16</v>
      </c>
      <c r="R166" s="19" t="s">
        <v>16</v>
      </c>
      <c r="S166" s="19" t="s">
        <v>16</v>
      </c>
      <c r="T166" s="19" t="s">
        <v>16</v>
      </c>
      <c r="U166" s="19" t="s">
        <v>16</v>
      </c>
      <c r="V166" s="19" t="s">
        <v>16</v>
      </c>
      <c r="W166" s="6">
        <f t="shared" si="3"/>
        <v>0</v>
      </c>
      <c r="X166" s="51">
        <f t="shared" si="3"/>
        <v>0</v>
      </c>
      <c r="Y166" s="25"/>
      <c r="Z166" s="25"/>
      <c r="AA166" s="34"/>
      <c r="AB166" s="34"/>
      <c r="AC166" s="34"/>
    </row>
    <row r="167" spans="1:29" ht="38.25" x14ac:dyDescent="0.2">
      <c r="A167" s="269"/>
      <c r="B167" s="250"/>
      <c r="C167" s="250"/>
      <c r="D167" s="250"/>
      <c r="E167" s="256"/>
      <c r="F167" s="43"/>
      <c r="G167" s="43"/>
      <c r="H167" s="44"/>
      <c r="I167" s="260"/>
      <c r="J167" s="52" t="s">
        <v>111</v>
      </c>
      <c r="K167" s="19" t="s">
        <v>16</v>
      </c>
      <c r="L167" s="19" t="s">
        <v>16</v>
      </c>
      <c r="M167" s="19" t="s">
        <v>16</v>
      </c>
      <c r="N167" s="19" t="s">
        <v>16</v>
      </c>
      <c r="O167" s="19" t="s">
        <v>16</v>
      </c>
      <c r="P167" s="19" t="s">
        <v>16</v>
      </c>
      <c r="Q167" s="19" t="s">
        <v>16</v>
      </c>
      <c r="R167" s="19" t="s">
        <v>16</v>
      </c>
      <c r="S167" s="19" t="s">
        <v>16</v>
      </c>
      <c r="T167" s="19" t="s">
        <v>16</v>
      </c>
      <c r="U167" s="19" t="s">
        <v>16</v>
      </c>
      <c r="V167" s="19" t="s">
        <v>16</v>
      </c>
      <c r="W167" s="6">
        <f t="shared" si="3"/>
        <v>0</v>
      </c>
      <c r="X167" s="51">
        <f t="shared" si="3"/>
        <v>0</v>
      </c>
      <c r="Y167" s="25"/>
      <c r="Z167" s="25"/>
      <c r="AA167" s="34"/>
      <c r="AB167" s="34"/>
      <c r="AC167" s="34"/>
    </row>
    <row r="168" spans="1:29" ht="25.5" x14ac:dyDescent="0.2">
      <c r="A168" s="270">
        <f>SUM(I157:I189)</f>
        <v>733100000</v>
      </c>
      <c r="B168" s="248" t="s">
        <v>80</v>
      </c>
      <c r="C168" s="248" t="s">
        <v>81</v>
      </c>
      <c r="D168" s="43"/>
      <c r="E168" s="255" t="s">
        <v>211</v>
      </c>
      <c r="F168" s="43"/>
      <c r="G168" s="43"/>
      <c r="H168" s="44"/>
      <c r="I168" s="259">
        <v>12400000</v>
      </c>
      <c r="J168" s="52" t="s">
        <v>115</v>
      </c>
      <c r="K168" s="5" t="s">
        <v>16</v>
      </c>
      <c r="L168" s="5" t="s">
        <v>16</v>
      </c>
      <c r="M168" s="5" t="s">
        <v>16</v>
      </c>
      <c r="N168" s="5" t="s">
        <v>16</v>
      </c>
      <c r="O168" s="5" t="s">
        <v>16</v>
      </c>
      <c r="P168" s="5" t="s">
        <v>16</v>
      </c>
      <c r="Q168" s="5" t="s">
        <v>16</v>
      </c>
      <c r="R168" s="5" t="s">
        <v>16</v>
      </c>
      <c r="S168" s="5" t="s">
        <v>16</v>
      </c>
      <c r="T168" s="5" t="s">
        <v>16</v>
      </c>
      <c r="U168" s="5" t="s">
        <v>16</v>
      </c>
      <c r="V168" s="5" t="s">
        <v>16</v>
      </c>
      <c r="W168" s="6">
        <f t="shared" si="3"/>
        <v>0</v>
      </c>
      <c r="X168" s="51">
        <f t="shared" si="3"/>
        <v>0</v>
      </c>
      <c r="Y168" s="25"/>
      <c r="Z168" s="25"/>
      <c r="AA168" s="34"/>
      <c r="AB168" s="34"/>
      <c r="AC168" s="34"/>
    </row>
    <row r="169" spans="1:29" ht="25.5" x14ac:dyDescent="0.2">
      <c r="A169" s="270"/>
      <c r="B169" s="249"/>
      <c r="C169" s="249"/>
      <c r="D169" s="43"/>
      <c r="E169" s="256"/>
      <c r="F169" s="43"/>
      <c r="G169" s="43"/>
      <c r="H169" s="44"/>
      <c r="I169" s="260"/>
      <c r="J169" s="52" t="s">
        <v>115</v>
      </c>
      <c r="K169" s="5" t="s">
        <v>16</v>
      </c>
      <c r="L169" s="5" t="s">
        <v>16</v>
      </c>
      <c r="M169" s="5" t="s">
        <v>16</v>
      </c>
      <c r="N169" s="5" t="s">
        <v>16</v>
      </c>
      <c r="O169" s="5" t="s">
        <v>16</v>
      </c>
      <c r="P169" s="5" t="s">
        <v>16</v>
      </c>
      <c r="Q169" s="5" t="s">
        <v>16</v>
      </c>
      <c r="R169" s="5" t="s">
        <v>16</v>
      </c>
      <c r="S169" s="5" t="s">
        <v>16</v>
      </c>
      <c r="T169" s="5" t="s">
        <v>16</v>
      </c>
      <c r="U169" s="5" t="s">
        <v>16</v>
      </c>
      <c r="V169" s="5" t="s">
        <v>16</v>
      </c>
      <c r="W169" s="6">
        <f t="shared" si="3"/>
        <v>0</v>
      </c>
      <c r="X169" s="51">
        <f t="shared" si="3"/>
        <v>0</v>
      </c>
      <c r="Y169" s="25"/>
      <c r="Z169" s="25"/>
      <c r="AA169" s="34"/>
      <c r="AB169" s="34"/>
      <c r="AC169" s="34"/>
    </row>
    <row r="170" spans="1:29" ht="25.5" x14ac:dyDescent="0.2">
      <c r="A170" s="270"/>
      <c r="B170" s="249"/>
      <c r="C170" s="249"/>
      <c r="D170" s="43"/>
      <c r="E170" s="255" t="s">
        <v>212</v>
      </c>
      <c r="F170" s="43"/>
      <c r="G170" s="43"/>
      <c r="H170" s="44"/>
      <c r="I170" s="259">
        <v>8000000</v>
      </c>
      <c r="J170" s="52" t="s">
        <v>115</v>
      </c>
      <c r="K170" s="5" t="s">
        <v>16</v>
      </c>
      <c r="L170" s="5" t="s">
        <v>16</v>
      </c>
      <c r="M170" s="5" t="s">
        <v>16</v>
      </c>
      <c r="N170" s="5" t="s">
        <v>16</v>
      </c>
      <c r="O170" s="5" t="s">
        <v>16</v>
      </c>
      <c r="P170" s="5" t="s">
        <v>16</v>
      </c>
      <c r="Q170" s="5" t="s">
        <v>16</v>
      </c>
      <c r="R170" s="5" t="s">
        <v>16</v>
      </c>
      <c r="S170" s="5" t="s">
        <v>16</v>
      </c>
      <c r="T170" s="5" t="s">
        <v>16</v>
      </c>
      <c r="U170" s="5" t="s">
        <v>16</v>
      </c>
      <c r="V170" s="5" t="s">
        <v>16</v>
      </c>
      <c r="W170" s="6">
        <f t="shared" si="3"/>
        <v>0</v>
      </c>
      <c r="X170" s="51">
        <f t="shared" si="3"/>
        <v>0</v>
      </c>
      <c r="Y170" s="25"/>
      <c r="Z170" s="25"/>
      <c r="AA170" s="34"/>
      <c r="AB170" s="34"/>
      <c r="AC170" s="34"/>
    </row>
    <row r="171" spans="1:29" ht="25.5" x14ac:dyDescent="0.2">
      <c r="A171" s="270"/>
      <c r="B171" s="249"/>
      <c r="C171" s="249"/>
      <c r="D171" s="43"/>
      <c r="E171" s="256"/>
      <c r="F171" s="43"/>
      <c r="G171" s="43"/>
      <c r="H171" s="44"/>
      <c r="I171" s="260"/>
      <c r="J171" s="52" t="s">
        <v>115</v>
      </c>
      <c r="K171" s="5" t="s">
        <v>16</v>
      </c>
      <c r="L171" s="5" t="s">
        <v>16</v>
      </c>
      <c r="M171" s="5" t="s">
        <v>16</v>
      </c>
      <c r="N171" s="5" t="s">
        <v>16</v>
      </c>
      <c r="O171" s="5" t="s">
        <v>16</v>
      </c>
      <c r="P171" s="5" t="s">
        <v>16</v>
      </c>
      <c r="Q171" s="5" t="s">
        <v>16</v>
      </c>
      <c r="R171" s="5" t="s">
        <v>16</v>
      </c>
      <c r="S171" s="5" t="s">
        <v>16</v>
      </c>
      <c r="T171" s="5" t="s">
        <v>16</v>
      </c>
      <c r="U171" s="5" t="s">
        <v>16</v>
      </c>
      <c r="V171" s="5" t="s">
        <v>16</v>
      </c>
      <c r="W171" s="6">
        <f t="shared" si="3"/>
        <v>0</v>
      </c>
      <c r="X171" s="51">
        <f t="shared" si="3"/>
        <v>0</v>
      </c>
      <c r="Y171" s="25"/>
      <c r="Z171" s="25"/>
      <c r="AA171" s="34"/>
      <c r="AB171" s="34"/>
      <c r="AC171" s="34"/>
    </row>
    <row r="172" spans="1:29" ht="25.5" x14ac:dyDescent="0.2">
      <c r="A172" s="270"/>
      <c r="B172" s="249"/>
      <c r="C172" s="249"/>
      <c r="D172" s="43"/>
      <c r="E172" s="255" t="s">
        <v>213</v>
      </c>
      <c r="F172" s="43"/>
      <c r="G172" s="43"/>
      <c r="H172" s="44"/>
      <c r="I172" s="259">
        <v>77000000</v>
      </c>
      <c r="J172" s="52" t="s">
        <v>115</v>
      </c>
      <c r="K172" s="5" t="s">
        <v>16</v>
      </c>
      <c r="L172" s="5" t="s">
        <v>16</v>
      </c>
      <c r="M172" s="5" t="s">
        <v>16</v>
      </c>
      <c r="N172" s="5" t="s">
        <v>16</v>
      </c>
      <c r="O172" s="5" t="s">
        <v>16</v>
      </c>
      <c r="P172" s="5" t="s">
        <v>16</v>
      </c>
      <c r="Q172" s="5" t="s">
        <v>16</v>
      </c>
      <c r="R172" s="5" t="s">
        <v>16</v>
      </c>
      <c r="S172" s="5" t="s">
        <v>16</v>
      </c>
      <c r="T172" s="5" t="s">
        <v>16</v>
      </c>
      <c r="U172" s="5" t="s">
        <v>16</v>
      </c>
      <c r="V172" s="5" t="s">
        <v>16</v>
      </c>
      <c r="W172" s="6">
        <f t="shared" si="3"/>
        <v>0</v>
      </c>
      <c r="X172" s="51">
        <f t="shared" si="3"/>
        <v>0</v>
      </c>
      <c r="Y172" s="25"/>
      <c r="Z172" s="25"/>
      <c r="AA172" s="34"/>
      <c r="AB172" s="34"/>
      <c r="AC172" s="34"/>
    </row>
    <row r="173" spans="1:29" ht="25.5" x14ac:dyDescent="0.2">
      <c r="A173" s="270"/>
      <c r="B173" s="249"/>
      <c r="C173" s="249"/>
      <c r="D173" s="43"/>
      <c r="E173" s="256"/>
      <c r="F173" s="43"/>
      <c r="G173" s="43"/>
      <c r="H173" s="44"/>
      <c r="I173" s="260"/>
      <c r="J173" s="52" t="s">
        <v>115</v>
      </c>
      <c r="K173" s="5" t="s">
        <v>16</v>
      </c>
      <c r="L173" s="5" t="s">
        <v>16</v>
      </c>
      <c r="M173" s="5" t="s">
        <v>16</v>
      </c>
      <c r="N173" s="5" t="s">
        <v>16</v>
      </c>
      <c r="O173" s="5" t="s">
        <v>16</v>
      </c>
      <c r="P173" s="5" t="s">
        <v>16</v>
      </c>
      <c r="Q173" s="5" t="s">
        <v>16</v>
      </c>
      <c r="R173" s="5" t="s">
        <v>16</v>
      </c>
      <c r="S173" s="5" t="s">
        <v>16</v>
      </c>
      <c r="T173" s="5" t="s">
        <v>16</v>
      </c>
      <c r="U173" s="5" t="s">
        <v>16</v>
      </c>
      <c r="V173" s="5" t="s">
        <v>16</v>
      </c>
      <c r="W173" s="6">
        <f t="shared" si="3"/>
        <v>0</v>
      </c>
      <c r="X173" s="51">
        <f t="shared" si="3"/>
        <v>0</v>
      </c>
      <c r="Y173" s="25"/>
      <c r="Z173" s="25"/>
      <c r="AA173" s="34"/>
      <c r="AB173" s="34"/>
      <c r="AC173" s="34"/>
    </row>
    <row r="174" spans="1:29" ht="25.5" x14ac:dyDescent="0.2">
      <c r="A174" s="270"/>
      <c r="B174" s="249"/>
      <c r="C174" s="249"/>
      <c r="D174" s="43"/>
      <c r="E174" s="255" t="s">
        <v>214</v>
      </c>
      <c r="F174" s="43"/>
      <c r="G174" s="43"/>
      <c r="H174" s="44"/>
      <c r="I174" s="259">
        <v>70000000</v>
      </c>
      <c r="J174" s="52" t="s">
        <v>115</v>
      </c>
      <c r="K174" s="5" t="s">
        <v>16</v>
      </c>
      <c r="L174" s="5" t="s">
        <v>16</v>
      </c>
      <c r="M174" s="5" t="s">
        <v>16</v>
      </c>
      <c r="N174" s="5" t="s">
        <v>16</v>
      </c>
      <c r="O174" s="5" t="s">
        <v>16</v>
      </c>
      <c r="P174" s="5" t="s">
        <v>16</v>
      </c>
      <c r="Q174" s="5" t="s">
        <v>16</v>
      </c>
      <c r="R174" s="5" t="s">
        <v>16</v>
      </c>
      <c r="S174" s="5" t="s">
        <v>16</v>
      </c>
      <c r="T174" s="5" t="s">
        <v>16</v>
      </c>
      <c r="U174" s="5" t="s">
        <v>16</v>
      </c>
      <c r="V174" s="5" t="s">
        <v>16</v>
      </c>
      <c r="W174" s="6">
        <f t="shared" si="3"/>
        <v>0</v>
      </c>
      <c r="X174" s="51">
        <f t="shared" si="3"/>
        <v>0</v>
      </c>
      <c r="Y174" s="25"/>
      <c r="Z174" s="25"/>
      <c r="AA174" s="34"/>
      <c r="AB174" s="34"/>
      <c r="AC174" s="34"/>
    </row>
    <row r="175" spans="1:29" ht="25.5" x14ac:dyDescent="0.2">
      <c r="A175" s="270"/>
      <c r="B175" s="249"/>
      <c r="C175" s="249"/>
      <c r="D175" s="43"/>
      <c r="E175" s="256"/>
      <c r="F175" s="43"/>
      <c r="G175" s="43"/>
      <c r="H175" s="44"/>
      <c r="I175" s="260"/>
      <c r="J175" s="52" t="s">
        <v>115</v>
      </c>
      <c r="K175" s="5" t="s">
        <v>16</v>
      </c>
      <c r="L175" s="5" t="s">
        <v>16</v>
      </c>
      <c r="M175" s="5" t="s">
        <v>16</v>
      </c>
      <c r="N175" s="5" t="s">
        <v>16</v>
      </c>
      <c r="O175" s="5" t="s">
        <v>16</v>
      </c>
      <c r="P175" s="5" t="s">
        <v>16</v>
      </c>
      <c r="Q175" s="5" t="s">
        <v>16</v>
      </c>
      <c r="R175" s="5" t="s">
        <v>16</v>
      </c>
      <c r="S175" s="5" t="s">
        <v>16</v>
      </c>
      <c r="T175" s="5" t="s">
        <v>16</v>
      </c>
      <c r="U175" s="5" t="s">
        <v>16</v>
      </c>
      <c r="V175" s="5" t="s">
        <v>16</v>
      </c>
      <c r="W175" s="6">
        <f t="shared" si="3"/>
        <v>0</v>
      </c>
      <c r="X175" s="51">
        <f t="shared" si="3"/>
        <v>0</v>
      </c>
      <c r="Y175" s="25"/>
      <c r="Z175" s="25"/>
      <c r="AA175" s="34"/>
      <c r="AB175" s="34"/>
      <c r="AC175" s="34"/>
    </row>
    <row r="176" spans="1:29" ht="25.5" x14ac:dyDescent="0.2">
      <c r="A176" s="270"/>
      <c r="B176" s="249"/>
      <c r="C176" s="249"/>
      <c r="D176" s="43"/>
      <c r="E176" s="255" t="s">
        <v>215</v>
      </c>
      <c r="F176" s="43"/>
      <c r="G176" s="43"/>
      <c r="H176" s="44"/>
      <c r="I176" s="259">
        <v>50000000</v>
      </c>
      <c r="J176" s="52" t="s">
        <v>115</v>
      </c>
      <c r="K176" s="5" t="s">
        <v>16</v>
      </c>
      <c r="L176" s="5" t="s">
        <v>16</v>
      </c>
      <c r="M176" s="5" t="s">
        <v>16</v>
      </c>
      <c r="N176" s="5" t="s">
        <v>16</v>
      </c>
      <c r="O176" s="5" t="s">
        <v>16</v>
      </c>
      <c r="P176" s="5" t="s">
        <v>16</v>
      </c>
      <c r="Q176" s="5" t="s">
        <v>16</v>
      </c>
      <c r="R176" s="5" t="s">
        <v>16</v>
      </c>
      <c r="S176" s="5" t="s">
        <v>16</v>
      </c>
      <c r="T176" s="5" t="s">
        <v>16</v>
      </c>
      <c r="U176" s="5" t="s">
        <v>16</v>
      </c>
      <c r="V176" s="5" t="s">
        <v>16</v>
      </c>
      <c r="W176" s="6">
        <f t="shared" si="3"/>
        <v>0</v>
      </c>
      <c r="X176" s="51">
        <f t="shared" si="3"/>
        <v>0</v>
      </c>
      <c r="Y176" s="25"/>
      <c r="Z176" s="25"/>
      <c r="AA176" s="34"/>
      <c r="AB176" s="34"/>
      <c r="AC176" s="34"/>
    </row>
    <row r="177" spans="1:29" ht="25.5" x14ac:dyDescent="0.2">
      <c r="A177" s="270"/>
      <c r="B177" s="249"/>
      <c r="C177" s="249"/>
      <c r="D177" s="43"/>
      <c r="E177" s="256"/>
      <c r="F177" s="43"/>
      <c r="G177" s="43"/>
      <c r="H177" s="44"/>
      <c r="I177" s="260"/>
      <c r="J177" s="52" t="s">
        <v>115</v>
      </c>
      <c r="K177" s="5" t="s">
        <v>16</v>
      </c>
      <c r="L177" s="5" t="s">
        <v>16</v>
      </c>
      <c r="M177" s="5" t="s">
        <v>16</v>
      </c>
      <c r="N177" s="5" t="s">
        <v>16</v>
      </c>
      <c r="O177" s="5" t="s">
        <v>16</v>
      </c>
      <c r="P177" s="5" t="s">
        <v>16</v>
      </c>
      <c r="Q177" s="5" t="s">
        <v>16</v>
      </c>
      <c r="R177" s="5" t="s">
        <v>16</v>
      </c>
      <c r="S177" s="5" t="s">
        <v>16</v>
      </c>
      <c r="T177" s="5" t="s">
        <v>16</v>
      </c>
      <c r="U177" s="5" t="s">
        <v>16</v>
      </c>
      <c r="V177" s="5" t="s">
        <v>16</v>
      </c>
      <c r="W177" s="6">
        <f t="shared" si="3"/>
        <v>0</v>
      </c>
      <c r="X177" s="51">
        <f t="shared" ref="X177:X189" si="4">H177</f>
        <v>0</v>
      </c>
      <c r="Y177" s="25"/>
      <c r="Z177" s="25"/>
      <c r="AA177" s="34"/>
      <c r="AB177" s="34"/>
      <c r="AC177" s="34"/>
    </row>
    <row r="178" spans="1:29" ht="25.5" x14ac:dyDescent="0.2">
      <c r="A178" s="270"/>
      <c r="B178" s="249"/>
      <c r="C178" s="249"/>
      <c r="D178" s="43"/>
      <c r="E178" s="253" t="s">
        <v>47</v>
      </c>
      <c r="F178" s="43"/>
      <c r="G178" s="43"/>
      <c r="H178" s="44"/>
      <c r="I178" s="259">
        <v>300000000</v>
      </c>
      <c r="J178" s="52" t="s">
        <v>115</v>
      </c>
      <c r="K178" s="5" t="s">
        <v>16</v>
      </c>
      <c r="L178" s="5" t="s">
        <v>16</v>
      </c>
      <c r="M178" s="5" t="s">
        <v>16</v>
      </c>
      <c r="N178" s="5" t="s">
        <v>16</v>
      </c>
      <c r="O178" s="5" t="s">
        <v>16</v>
      </c>
      <c r="P178" s="5" t="s">
        <v>16</v>
      </c>
      <c r="Q178" s="5" t="s">
        <v>16</v>
      </c>
      <c r="R178" s="5" t="s">
        <v>16</v>
      </c>
      <c r="S178" s="5" t="s">
        <v>16</v>
      </c>
      <c r="T178" s="5" t="s">
        <v>16</v>
      </c>
      <c r="U178" s="5" t="s">
        <v>16</v>
      </c>
      <c r="V178" s="5" t="s">
        <v>16</v>
      </c>
      <c r="W178" s="6">
        <f>G178</f>
        <v>0</v>
      </c>
      <c r="X178" s="51">
        <f t="shared" si="4"/>
        <v>0</v>
      </c>
      <c r="Y178" s="25"/>
      <c r="Z178" s="25"/>
      <c r="AA178" s="34"/>
      <c r="AB178" s="34"/>
      <c r="AC178" s="34"/>
    </row>
    <row r="179" spans="1:29" ht="25.5" x14ac:dyDescent="0.2">
      <c r="A179" s="270"/>
      <c r="B179" s="250"/>
      <c r="C179" s="250"/>
      <c r="D179" s="43"/>
      <c r="E179" s="254"/>
      <c r="F179" s="43"/>
      <c r="G179" s="43"/>
      <c r="H179" s="44"/>
      <c r="I179" s="260"/>
      <c r="J179" s="52" t="s">
        <v>115</v>
      </c>
      <c r="K179" s="5" t="s">
        <v>16</v>
      </c>
      <c r="L179" s="5" t="s">
        <v>16</v>
      </c>
      <c r="M179" s="5" t="s">
        <v>16</v>
      </c>
      <c r="N179" s="5" t="s">
        <v>16</v>
      </c>
      <c r="O179" s="5" t="s">
        <v>16</v>
      </c>
      <c r="P179" s="5" t="s">
        <v>16</v>
      </c>
      <c r="Q179" s="5" t="s">
        <v>16</v>
      </c>
      <c r="R179" s="5" t="s">
        <v>16</v>
      </c>
      <c r="S179" s="5" t="s">
        <v>16</v>
      </c>
      <c r="T179" s="5" t="s">
        <v>16</v>
      </c>
      <c r="U179" s="5" t="s">
        <v>16</v>
      </c>
      <c r="V179" s="5" t="s">
        <v>16</v>
      </c>
      <c r="W179" s="6">
        <f>G179</f>
        <v>0</v>
      </c>
      <c r="X179" s="51">
        <f t="shared" si="4"/>
        <v>0</v>
      </c>
      <c r="Y179" s="25"/>
      <c r="Z179" s="25"/>
      <c r="AA179" s="34"/>
      <c r="AB179" s="34"/>
      <c r="AC179" s="34"/>
    </row>
    <row r="180" spans="1:29" ht="25.5" x14ac:dyDescent="0.2">
      <c r="A180" s="270"/>
      <c r="B180" s="248" t="s">
        <v>82</v>
      </c>
      <c r="C180" s="248" t="s">
        <v>83</v>
      </c>
      <c r="D180" s="43"/>
      <c r="E180" s="255" t="s">
        <v>207</v>
      </c>
      <c r="F180" s="43"/>
      <c r="G180" s="43"/>
      <c r="H180" s="44"/>
      <c r="I180" s="259">
        <v>100000000</v>
      </c>
      <c r="J180" s="52" t="s">
        <v>106</v>
      </c>
      <c r="K180" s="5" t="s">
        <v>16</v>
      </c>
      <c r="L180" s="5" t="s">
        <v>16</v>
      </c>
      <c r="M180" s="5" t="s">
        <v>16</v>
      </c>
      <c r="N180" s="5" t="s">
        <v>16</v>
      </c>
      <c r="O180" s="5" t="s">
        <v>16</v>
      </c>
      <c r="P180" s="5" t="s">
        <v>16</v>
      </c>
      <c r="Q180" s="5" t="s">
        <v>16</v>
      </c>
      <c r="R180" s="5" t="s">
        <v>16</v>
      </c>
      <c r="S180" s="5" t="s">
        <v>16</v>
      </c>
      <c r="T180" s="5" t="s">
        <v>16</v>
      </c>
      <c r="U180" s="5" t="s">
        <v>16</v>
      </c>
      <c r="V180" s="5" t="s">
        <v>16</v>
      </c>
      <c r="W180" s="6">
        <f t="shared" ref="W180:W189" si="5">G180</f>
        <v>0</v>
      </c>
      <c r="X180" s="51">
        <f t="shared" si="4"/>
        <v>0</v>
      </c>
      <c r="Y180" s="25"/>
      <c r="Z180" s="25"/>
      <c r="AA180" s="34"/>
      <c r="AB180" s="34"/>
      <c r="AC180" s="34"/>
    </row>
    <row r="181" spans="1:29" ht="25.5" x14ac:dyDescent="0.2">
      <c r="A181" s="270"/>
      <c r="B181" s="249"/>
      <c r="C181" s="249"/>
      <c r="D181" s="43"/>
      <c r="E181" s="256"/>
      <c r="F181" s="43"/>
      <c r="G181" s="43"/>
      <c r="H181" s="44"/>
      <c r="I181" s="260"/>
      <c r="J181" s="52" t="s">
        <v>106</v>
      </c>
      <c r="K181" s="5" t="s">
        <v>16</v>
      </c>
      <c r="L181" s="5" t="s">
        <v>16</v>
      </c>
      <c r="M181" s="5" t="s">
        <v>16</v>
      </c>
      <c r="N181" s="5" t="s">
        <v>16</v>
      </c>
      <c r="O181" s="5" t="s">
        <v>16</v>
      </c>
      <c r="P181" s="5" t="s">
        <v>16</v>
      </c>
      <c r="Q181" s="5" t="s">
        <v>16</v>
      </c>
      <c r="R181" s="5" t="s">
        <v>16</v>
      </c>
      <c r="S181" s="5" t="s">
        <v>16</v>
      </c>
      <c r="T181" s="5" t="s">
        <v>16</v>
      </c>
      <c r="U181" s="5" t="s">
        <v>16</v>
      </c>
      <c r="V181" s="5" t="s">
        <v>16</v>
      </c>
      <c r="W181" s="6">
        <f t="shared" si="5"/>
        <v>0</v>
      </c>
      <c r="X181" s="51">
        <f t="shared" si="4"/>
        <v>0</v>
      </c>
      <c r="Y181" s="25"/>
      <c r="Z181" s="25"/>
      <c r="AA181" s="34"/>
      <c r="AB181" s="34"/>
      <c r="AC181" s="34"/>
    </row>
    <row r="182" spans="1:29" ht="25.5" x14ac:dyDescent="0.2">
      <c r="A182" s="270"/>
      <c r="B182" s="249"/>
      <c r="C182" s="249"/>
      <c r="D182" s="43"/>
      <c r="E182" s="255" t="s">
        <v>208</v>
      </c>
      <c r="F182" s="43"/>
      <c r="G182" s="43"/>
      <c r="H182" s="44"/>
      <c r="I182" s="259">
        <v>16600000</v>
      </c>
      <c r="J182" s="52" t="s">
        <v>106</v>
      </c>
      <c r="K182" s="5" t="s">
        <v>16</v>
      </c>
      <c r="L182" s="5" t="s">
        <v>16</v>
      </c>
      <c r="M182" s="5" t="s">
        <v>16</v>
      </c>
      <c r="N182" s="5" t="s">
        <v>16</v>
      </c>
      <c r="O182" s="5" t="s">
        <v>16</v>
      </c>
      <c r="P182" s="5" t="s">
        <v>16</v>
      </c>
      <c r="Q182" s="5" t="s">
        <v>16</v>
      </c>
      <c r="R182" s="5" t="s">
        <v>16</v>
      </c>
      <c r="S182" s="5" t="s">
        <v>16</v>
      </c>
      <c r="T182" s="5" t="s">
        <v>16</v>
      </c>
      <c r="U182" s="5" t="s">
        <v>16</v>
      </c>
      <c r="V182" s="5" t="s">
        <v>16</v>
      </c>
      <c r="W182" s="6">
        <f t="shared" si="5"/>
        <v>0</v>
      </c>
      <c r="X182" s="51">
        <f t="shared" si="4"/>
        <v>0</v>
      </c>
      <c r="Y182" s="25"/>
      <c r="Z182" s="25"/>
      <c r="AA182" s="34"/>
      <c r="AB182" s="34"/>
      <c r="AC182" s="34"/>
    </row>
    <row r="183" spans="1:29" ht="25.5" x14ac:dyDescent="0.2">
      <c r="A183" s="270"/>
      <c r="B183" s="249"/>
      <c r="C183" s="249"/>
      <c r="D183" s="43"/>
      <c r="E183" s="256"/>
      <c r="F183" s="43"/>
      <c r="G183" s="43"/>
      <c r="H183" s="44"/>
      <c r="I183" s="260"/>
      <c r="J183" s="52" t="s">
        <v>106</v>
      </c>
      <c r="K183" s="5" t="s">
        <v>16</v>
      </c>
      <c r="L183" s="5" t="s">
        <v>16</v>
      </c>
      <c r="M183" s="5" t="s">
        <v>16</v>
      </c>
      <c r="N183" s="5" t="s">
        <v>16</v>
      </c>
      <c r="O183" s="5" t="s">
        <v>16</v>
      </c>
      <c r="P183" s="5" t="s">
        <v>16</v>
      </c>
      <c r="Q183" s="5" t="s">
        <v>16</v>
      </c>
      <c r="R183" s="5" t="s">
        <v>16</v>
      </c>
      <c r="S183" s="5" t="s">
        <v>16</v>
      </c>
      <c r="T183" s="5" t="s">
        <v>16</v>
      </c>
      <c r="U183" s="5" t="s">
        <v>16</v>
      </c>
      <c r="V183" s="5" t="s">
        <v>16</v>
      </c>
      <c r="W183" s="6">
        <f t="shared" si="5"/>
        <v>0</v>
      </c>
      <c r="X183" s="51">
        <f t="shared" si="4"/>
        <v>0</v>
      </c>
      <c r="Y183" s="25"/>
      <c r="Z183" s="25"/>
      <c r="AA183" s="34"/>
      <c r="AB183" s="34"/>
      <c r="AC183" s="34"/>
    </row>
    <row r="184" spans="1:29" ht="25.5" x14ac:dyDescent="0.2">
      <c r="A184" s="270"/>
      <c r="B184" s="249"/>
      <c r="C184" s="249"/>
      <c r="D184" s="43"/>
      <c r="E184" s="255" t="s">
        <v>209</v>
      </c>
      <c r="F184" s="43"/>
      <c r="G184" s="43"/>
      <c r="H184" s="44"/>
      <c r="I184" s="259">
        <v>15000000</v>
      </c>
      <c r="J184" s="52" t="s">
        <v>106</v>
      </c>
      <c r="K184" s="5" t="s">
        <v>16</v>
      </c>
      <c r="L184" s="5" t="s">
        <v>16</v>
      </c>
      <c r="M184" s="5" t="s">
        <v>16</v>
      </c>
      <c r="N184" s="5" t="s">
        <v>16</v>
      </c>
      <c r="O184" s="5" t="s">
        <v>16</v>
      </c>
      <c r="P184" s="5" t="s">
        <v>16</v>
      </c>
      <c r="Q184" s="5" t="s">
        <v>16</v>
      </c>
      <c r="R184" s="5" t="s">
        <v>16</v>
      </c>
      <c r="S184" s="5" t="s">
        <v>16</v>
      </c>
      <c r="T184" s="5" t="s">
        <v>16</v>
      </c>
      <c r="U184" s="5" t="s">
        <v>16</v>
      </c>
      <c r="V184" s="5" t="s">
        <v>16</v>
      </c>
      <c r="W184" s="6">
        <f t="shared" si="5"/>
        <v>0</v>
      </c>
      <c r="X184" s="51">
        <f t="shared" si="4"/>
        <v>0</v>
      </c>
      <c r="Y184" s="25"/>
      <c r="Z184" s="25"/>
      <c r="AA184" s="34"/>
      <c r="AB184" s="34"/>
      <c r="AC184" s="34"/>
    </row>
    <row r="185" spans="1:29" ht="25.5" x14ac:dyDescent="0.2">
      <c r="A185" s="270"/>
      <c r="B185" s="249"/>
      <c r="C185" s="249"/>
      <c r="D185" s="43"/>
      <c r="E185" s="256"/>
      <c r="F185" s="43"/>
      <c r="G185" s="43"/>
      <c r="H185" s="44"/>
      <c r="I185" s="260"/>
      <c r="J185" s="52" t="s">
        <v>106</v>
      </c>
      <c r="K185" s="5" t="s">
        <v>16</v>
      </c>
      <c r="L185" s="5" t="s">
        <v>16</v>
      </c>
      <c r="M185" s="5" t="s">
        <v>16</v>
      </c>
      <c r="N185" s="5" t="s">
        <v>16</v>
      </c>
      <c r="O185" s="5" t="s">
        <v>16</v>
      </c>
      <c r="P185" s="5" t="s">
        <v>16</v>
      </c>
      <c r="Q185" s="5" t="s">
        <v>16</v>
      </c>
      <c r="R185" s="5" t="s">
        <v>16</v>
      </c>
      <c r="S185" s="5" t="s">
        <v>16</v>
      </c>
      <c r="T185" s="5" t="s">
        <v>16</v>
      </c>
      <c r="U185" s="5" t="s">
        <v>16</v>
      </c>
      <c r="V185" s="5" t="s">
        <v>16</v>
      </c>
      <c r="W185" s="6">
        <f t="shared" si="5"/>
        <v>0</v>
      </c>
      <c r="X185" s="51">
        <f t="shared" si="4"/>
        <v>0</v>
      </c>
      <c r="Y185" s="25"/>
      <c r="Z185" s="25"/>
      <c r="AA185" s="34"/>
      <c r="AB185" s="34"/>
      <c r="AC185" s="34"/>
    </row>
    <row r="186" spans="1:29" ht="25.5" x14ac:dyDescent="0.2">
      <c r="A186" s="270"/>
      <c r="B186" s="249"/>
      <c r="C186" s="249"/>
      <c r="D186" s="43"/>
      <c r="E186" s="255" t="s">
        <v>210</v>
      </c>
      <c r="F186" s="43"/>
      <c r="G186" s="43"/>
      <c r="H186" s="44"/>
      <c r="I186" s="259">
        <v>4000000</v>
      </c>
      <c r="J186" s="52" t="s">
        <v>106</v>
      </c>
      <c r="K186" s="5" t="s">
        <v>16</v>
      </c>
      <c r="L186" s="5" t="s">
        <v>16</v>
      </c>
      <c r="M186" s="5" t="s">
        <v>16</v>
      </c>
      <c r="N186" s="5" t="s">
        <v>16</v>
      </c>
      <c r="O186" s="5" t="s">
        <v>16</v>
      </c>
      <c r="P186" s="5" t="s">
        <v>16</v>
      </c>
      <c r="Q186" s="5" t="s">
        <v>16</v>
      </c>
      <c r="R186" s="5" t="s">
        <v>16</v>
      </c>
      <c r="S186" s="5" t="s">
        <v>16</v>
      </c>
      <c r="T186" s="5" t="s">
        <v>16</v>
      </c>
      <c r="U186" s="5" t="s">
        <v>16</v>
      </c>
      <c r="V186" s="5" t="s">
        <v>16</v>
      </c>
      <c r="W186" s="6">
        <f t="shared" si="5"/>
        <v>0</v>
      </c>
      <c r="X186" s="51">
        <f t="shared" si="4"/>
        <v>0</v>
      </c>
      <c r="Y186" s="25"/>
      <c r="Z186" s="25"/>
      <c r="AA186" s="34"/>
      <c r="AB186" s="34"/>
      <c r="AC186" s="34"/>
    </row>
    <row r="187" spans="1:29" ht="25.5" x14ac:dyDescent="0.2">
      <c r="A187" s="270"/>
      <c r="B187" s="250"/>
      <c r="C187" s="250"/>
      <c r="D187" s="43"/>
      <c r="E187" s="256"/>
      <c r="F187" s="43"/>
      <c r="G187" s="43"/>
      <c r="H187" s="44"/>
      <c r="I187" s="260"/>
      <c r="J187" s="52" t="s">
        <v>106</v>
      </c>
      <c r="K187" s="5" t="s">
        <v>16</v>
      </c>
      <c r="L187" s="5" t="s">
        <v>16</v>
      </c>
      <c r="M187" s="5" t="s">
        <v>16</v>
      </c>
      <c r="N187" s="5" t="s">
        <v>16</v>
      </c>
      <c r="O187" s="5" t="s">
        <v>16</v>
      </c>
      <c r="P187" s="5" t="s">
        <v>16</v>
      </c>
      <c r="Q187" s="5" t="s">
        <v>16</v>
      </c>
      <c r="R187" s="5" t="s">
        <v>16</v>
      </c>
      <c r="S187" s="5" t="s">
        <v>16</v>
      </c>
      <c r="T187" s="5" t="s">
        <v>16</v>
      </c>
      <c r="U187" s="5" t="s">
        <v>16</v>
      </c>
      <c r="V187" s="5" t="s">
        <v>16</v>
      </c>
      <c r="W187" s="6">
        <f t="shared" si="5"/>
        <v>0</v>
      </c>
      <c r="X187" s="51">
        <f t="shared" si="4"/>
        <v>0</v>
      </c>
      <c r="Y187" s="25"/>
      <c r="Z187" s="25"/>
      <c r="AA187" s="34"/>
      <c r="AB187" s="34"/>
      <c r="AC187" s="34"/>
    </row>
    <row r="188" spans="1:29" ht="25.5" x14ac:dyDescent="0.2">
      <c r="A188" s="270"/>
      <c r="B188" s="248" t="s">
        <v>84</v>
      </c>
      <c r="C188" s="248" t="s">
        <v>85</v>
      </c>
      <c r="D188" s="248" t="s">
        <v>266</v>
      </c>
      <c r="E188" s="255" t="str">
        <f>B188</f>
        <v>Gestión Ambiental</v>
      </c>
      <c r="F188" s="43"/>
      <c r="G188" s="43"/>
      <c r="H188" s="44"/>
      <c r="I188" s="259">
        <v>40000000</v>
      </c>
      <c r="J188" s="52" t="s">
        <v>106</v>
      </c>
      <c r="K188" s="5" t="s">
        <v>16</v>
      </c>
      <c r="L188" s="5" t="s">
        <v>16</v>
      </c>
      <c r="M188" s="5" t="s">
        <v>16</v>
      </c>
      <c r="N188" s="5" t="s">
        <v>16</v>
      </c>
      <c r="O188" s="5" t="s">
        <v>16</v>
      </c>
      <c r="P188" s="5" t="s">
        <v>16</v>
      </c>
      <c r="Q188" s="5" t="s">
        <v>16</v>
      </c>
      <c r="R188" s="5" t="s">
        <v>16</v>
      </c>
      <c r="S188" s="5" t="s">
        <v>16</v>
      </c>
      <c r="T188" s="5" t="s">
        <v>16</v>
      </c>
      <c r="U188" s="5" t="s">
        <v>16</v>
      </c>
      <c r="V188" s="5" t="s">
        <v>16</v>
      </c>
      <c r="W188" s="6">
        <f t="shared" si="5"/>
        <v>0</v>
      </c>
      <c r="X188" s="51">
        <f t="shared" si="4"/>
        <v>0</v>
      </c>
      <c r="Y188" s="25"/>
      <c r="Z188" s="25"/>
      <c r="AA188" s="34"/>
      <c r="AB188" s="34"/>
      <c r="AC188" s="34"/>
    </row>
    <row r="189" spans="1:29" ht="25.5" x14ac:dyDescent="0.2">
      <c r="A189" s="271"/>
      <c r="B189" s="250"/>
      <c r="C189" s="250"/>
      <c r="D189" s="250"/>
      <c r="E189" s="256"/>
      <c r="F189" s="43"/>
      <c r="G189" s="43"/>
      <c r="H189" s="44"/>
      <c r="I189" s="260"/>
      <c r="J189" s="52" t="s">
        <v>106</v>
      </c>
      <c r="K189" s="5" t="s">
        <v>16</v>
      </c>
      <c r="L189" s="5" t="s">
        <v>16</v>
      </c>
      <c r="M189" s="5" t="s">
        <v>16</v>
      </c>
      <c r="N189" s="5" t="s">
        <v>16</v>
      </c>
      <c r="O189" s="5" t="s">
        <v>16</v>
      </c>
      <c r="P189" s="5" t="s">
        <v>16</v>
      </c>
      <c r="Q189" s="5" t="s">
        <v>16</v>
      </c>
      <c r="R189" s="5" t="s">
        <v>16</v>
      </c>
      <c r="S189" s="5" t="s">
        <v>16</v>
      </c>
      <c r="T189" s="5" t="s">
        <v>16</v>
      </c>
      <c r="U189" s="5" t="s">
        <v>16</v>
      </c>
      <c r="V189" s="5" t="s">
        <v>16</v>
      </c>
      <c r="W189" s="6">
        <f t="shared" si="5"/>
        <v>0</v>
      </c>
      <c r="X189" s="51">
        <f t="shared" si="4"/>
        <v>0</v>
      </c>
      <c r="Y189" s="25"/>
      <c r="Z189" s="25"/>
      <c r="AA189" s="34"/>
      <c r="AB189" s="34"/>
      <c r="AC189" s="34"/>
    </row>
    <row r="190" spans="1:29" x14ac:dyDescent="0.2">
      <c r="A190" s="58"/>
      <c r="J190" s="20"/>
    </row>
    <row r="191" spans="1:29" x14ac:dyDescent="0.2">
      <c r="A191" s="4"/>
      <c r="B191" s="4"/>
      <c r="C191" s="4"/>
      <c r="D191" s="11"/>
      <c r="E191" s="4"/>
      <c r="F191" s="4"/>
      <c r="G191" s="4"/>
      <c r="K191" s="4"/>
    </row>
    <row r="192" spans="1:29" x14ac:dyDescent="0.2">
      <c r="A192" s="14" t="s">
        <v>216</v>
      </c>
      <c r="B192" s="21"/>
      <c r="C192" s="14"/>
      <c r="D192" s="14"/>
      <c r="E192" s="14" t="s">
        <v>217</v>
      </c>
      <c r="F192" s="14"/>
      <c r="G192" s="38"/>
      <c r="H192" s="41"/>
      <c r="I192" s="14"/>
      <c r="J192" s="14" t="s">
        <v>218</v>
      </c>
      <c r="L192" s="22"/>
      <c r="M192" s="22"/>
      <c r="N192" s="22"/>
    </row>
    <row r="193" spans="1:14" x14ac:dyDescent="0.2">
      <c r="A193" s="14" t="s">
        <v>27</v>
      </c>
      <c r="B193" s="23"/>
      <c r="C193" s="14"/>
      <c r="D193" s="14"/>
      <c r="E193" s="14" t="s">
        <v>24</v>
      </c>
      <c r="F193" s="14"/>
      <c r="G193" s="14"/>
      <c r="H193" s="42"/>
      <c r="I193" s="14"/>
      <c r="J193" s="14" t="s">
        <v>87</v>
      </c>
      <c r="L193" s="22"/>
      <c r="M193" s="22"/>
      <c r="N193" s="22"/>
    </row>
    <row r="194" spans="1:14" x14ac:dyDescent="0.2">
      <c r="A194" s="14" t="s">
        <v>26</v>
      </c>
      <c r="B194" s="23"/>
      <c r="C194" s="14"/>
      <c r="D194" s="14"/>
      <c r="E194" s="14" t="s">
        <v>28</v>
      </c>
      <c r="F194" s="14"/>
      <c r="G194" s="14"/>
      <c r="H194" s="42"/>
      <c r="I194" s="14"/>
      <c r="J194" s="14" t="s">
        <v>25</v>
      </c>
      <c r="L194" s="22"/>
      <c r="M194" s="22"/>
      <c r="N194" s="22"/>
    </row>
    <row r="195" spans="1:14" x14ac:dyDescent="0.2">
      <c r="E195" s="14" t="s">
        <v>121</v>
      </c>
      <c r="F195" s="14"/>
      <c r="G195" s="14"/>
      <c r="H195" s="42"/>
      <c r="I195" s="4"/>
    </row>
    <row r="196" spans="1:14" x14ac:dyDescent="0.2">
      <c r="E196" s="14" t="s">
        <v>122</v>
      </c>
      <c r="F196" s="14"/>
      <c r="G196" s="14"/>
      <c r="H196" s="42"/>
      <c r="I196" s="4"/>
    </row>
    <row r="198" spans="1:14" x14ac:dyDescent="0.2">
      <c r="G198" s="67">
        <f>SUM(G199:G200)</f>
        <v>19023375000</v>
      </c>
      <c r="H198" s="68" t="s">
        <v>124</v>
      </c>
      <c r="I198" s="37"/>
      <c r="J198" s="4"/>
    </row>
    <row r="199" spans="1:14" x14ac:dyDescent="0.2">
      <c r="G199" s="37">
        <f>SUM(I8:I189)-SUM(I141:I154)</f>
        <v>15523375000</v>
      </c>
      <c r="H199" s="65" t="s">
        <v>20</v>
      </c>
      <c r="J199" s="4"/>
    </row>
    <row r="200" spans="1:14" x14ac:dyDescent="0.2">
      <c r="G200" s="37">
        <v>3500000000</v>
      </c>
      <c r="H200" s="65" t="s">
        <v>123</v>
      </c>
      <c r="J200" s="4"/>
    </row>
    <row r="201" spans="1:14" x14ac:dyDescent="0.2">
      <c r="F201" s="60"/>
      <c r="G201" s="35">
        <v>9194625000</v>
      </c>
      <c r="H201" s="11" t="s">
        <v>18</v>
      </c>
      <c r="J201" s="4"/>
    </row>
    <row r="202" spans="1:14" x14ac:dyDescent="0.2">
      <c r="G202" s="35">
        <v>1077000000</v>
      </c>
      <c r="H202" s="11" t="s">
        <v>19</v>
      </c>
      <c r="J202" s="4"/>
    </row>
    <row r="203" spans="1:14" x14ac:dyDescent="0.2">
      <c r="G203" s="36">
        <f>SUM(G199:G202)</f>
        <v>29295000000</v>
      </c>
      <c r="H203" s="66" t="s">
        <v>21</v>
      </c>
      <c r="J203" s="4"/>
    </row>
    <row r="204" spans="1:14" x14ac:dyDescent="0.2">
      <c r="J204" s="4"/>
    </row>
  </sheetData>
  <sortState ref="C8:C24">
    <sortCondition ref="C24"/>
  </sortState>
  <mergeCells count="299">
    <mergeCell ref="C67:C68"/>
    <mergeCell ref="B67:B68"/>
    <mergeCell ref="B69:B70"/>
    <mergeCell ref="C69:C70"/>
    <mergeCell ref="I77:I78"/>
    <mergeCell ref="I101:I102"/>
    <mergeCell ref="I59:I60"/>
    <mergeCell ref="I87:I88"/>
    <mergeCell ref="I81:I82"/>
    <mergeCell ref="E61:E62"/>
    <mergeCell ref="E81:E82"/>
    <mergeCell ref="E83:E84"/>
    <mergeCell ref="I83:I84"/>
    <mergeCell ref="B91:B96"/>
    <mergeCell ref="I95:I96"/>
    <mergeCell ref="I91:I94"/>
    <mergeCell ref="I89:I90"/>
    <mergeCell ref="B89:B90"/>
    <mergeCell ref="I65:I66"/>
    <mergeCell ref="I67:I68"/>
    <mergeCell ref="I69:I70"/>
    <mergeCell ref="E71:E72"/>
    <mergeCell ref="E73:E74"/>
    <mergeCell ref="E75:E76"/>
    <mergeCell ref="I71:I72"/>
    <mergeCell ref="I73:I74"/>
    <mergeCell ref="I75:I76"/>
    <mergeCell ref="C71:C76"/>
    <mergeCell ref="C77:C78"/>
    <mergeCell ref="B77:B78"/>
    <mergeCell ref="B79:B80"/>
    <mergeCell ref="E143:E144"/>
    <mergeCell ref="E101:E102"/>
    <mergeCell ref="D101:D102"/>
    <mergeCell ref="B97:B102"/>
    <mergeCell ref="C97:C102"/>
    <mergeCell ref="D141:D154"/>
    <mergeCell ref="C79:C80"/>
    <mergeCell ref="E145:E146"/>
    <mergeCell ref="E147:E148"/>
    <mergeCell ref="E149:E150"/>
    <mergeCell ref="E151:E152"/>
    <mergeCell ref="E188:E189"/>
    <mergeCell ref="I51:I52"/>
    <mergeCell ref="I53:I54"/>
    <mergeCell ref="I55:I56"/>
    <mergeCell ref="I57:I58"/>
    <mergeCell ref="I61:I62"/>
    <mergeCell ref="E91:E94"/>
    <mergeCell ref="E95:E96"/>
    <mergeCell ref="E97:E98"/>
    <mergeCell ref="E99:E100"/>
    <mergeCell ref="E103:E104"/>
    <mergeCell ref="E155:E156"/>
    <mergeCell ref="E157:E159"/>
    <mergeCell ref="I105:I106"/>
    <mergeCell ref="I107:I108"/>
    <mergeCell ref="I109:I110"/>
    <mergeCell ref="I111:I112"/>
    <mergeCell ref="I79:I80"/>
    <mergeCell ref="I85:I86"/>
    <mergeCell ref="E51:E52"/>
    <mergeCell ref="E53:E54"/>
    <mergeCell ref="E55:E56"/>
    <mergeCell ref="E57:E58"/>
    <mergeCell ref="E176:E177"/>
    <mergeCell ref="I31:I32"/>
    <mergeCell ref="I33:I34"/>
    <mergeCell ref="I35:I36"/>
    <mergeCell ref="I37:I38"/>
    <mergeCell ref="I45:I46"/>
    <mergeCell ref="I43:I44"/>
    <mergeCell ref="I47:I48"/>
    <mergeCell ref="E43:E44"/>
    <mergeCell ref="E45:E46"/>
    <mergeCell ref="E47:E48"/>
    <mergeCell ref="A6:A7"/>
    <mergeCell ref="I6:I7"/>
    <mergeCell ref="B8:B9"/>
    <mergeCell ref="B10:B14"/>
    <mergeCell ref="A8:A14"/>
    <mergeCell ref="A39:A40"/>
    <mergeCell ref="A41:A42"/>
    <mergeCell ref="B39:B40"/>
    <mergeCell ref="I8:I9"/>
    <mergeCell ref="C8:C9"/>
    <mergeCell ref="C10:C14"/>
    <mergeCell ref="B15:B26"/>
    <mergeCell ref="C15:C26"/>
    <mergeCell ref="B27:B38"/>
    <mergeCell ref="C27:C38"/>
    <mergeCell ref="E6:E7"/>
    <mergeCell ref="E8:E9"/>
    <mergeCell ref="E10:E12"/>
    <mergeCell ref="A15:A38"/>
    <mergeCell ref="E25:E26"/>
    <mergeCell ref="E23:E24"/>
    <mergeCell ref="I25:I26"/>
    <mergeCell ref="I23:I24"/>
    <mergeCell ref="I21:I22"/>
    <mergeCell ref="E13:E14"/>
    <mergeCell ref="I10:I12"/>
    <mergeCell ref="I13:I14"/>
    <mergeCell ref="E15:E16"/>
    <mergeCell ref="E17:E18"/>
    <mergeCell ref="E19:E20"/>
    <mergeCell ref="E21:E22"/>
    <mergeCell ref="B49:B50"/>
    <mergeCell ref="B71:B76"/>
    <mergeCell ref="I19:I20"/>
    <mergeCell ref="I17:I18"/>
    <mergeCell ref="I15:I16"/>
    <mergeCell ref="I39:I40"/>
    <mergeCell ref="I41:I42"/>
    <mergeCell ref="E39:E40"/>
    <mergeCell ref="E41:E42"/>
    <mergeCell ref="E27:E28"/>
    <mergeCell ref="E29:E30"/>
    <mergeCell ref="E31:E32"/>
    <mergeCell ref="E33:E34"/>
    <mergeCell ref="E35:E36"/>
    <mergeCell ref="E37:E38"/>
    <mergeCell ref="I27:I28"/>
    <mergeCell ref="I29:I30"/>
    <mergeCell ref="X2:AB2"/>
    <mergeCell ref="X4:Y4"/>
    <mergeCell ref="B2:R2"/>
    <mergeCell ref="K6:V6"/>
    <mergeCell ref="W6:W7"/>
    <mergeCell ref="J6:J7"/>
    <mergeCell ref="B6:B7"/>
    <mergeCell ref="G6:G7"/>
    <mergeCell ref="C6:C7"/>
    <mergeCell ref="Y6:AC6"/>
    <mergeCell ref="H6:H7"/>
    <mergeCell ref="F6:F7"/>
    <mergeCell ref="X6:X7"/>
    <mergeCell ref="D6:D7"/>
    <mergeCell ref="A71:A78"/>
    <mergeCell ref="A79:A88"/>
    <mergeCell ref="A89:A94"/>
    <mergeCell ref="I49:I50"/>
    <mergeCell ref="E65:E66"/>
    <mergeCell ref="E67:E68"/>
    <mergeCell ref="E69:E70"/>
    <mergeCell ref="E77:E78"/>
    <mergeCell ref="E79:E80"/>
    <mergeCell ref="E85:E86"/>
    <mergeCell ref="E87:E88"/>
    <mergeCell ref="E89:E90"/>
    <mergeCell ref="C63:C64"/>
    <mergeCell ref="B63:B64"/>
    <mergeCell ref="B65:B66"/>
    <mergeCell ref="C65:C66"/>
    <mergeCell ref="A65:A70"/>
    <mergeCell ref="C81:C84"/>
    <mergeCell ref="B81:B84"/>
    <mergeCell ref="B85:B86"/>
    <mergeCell ref="C85:C86"/>
    <mergeCell ref="E49:E50"/>
    <mergeCell ref="E63:E64"/>
    <mergeCell ref="I63:I64"/>
    <mergeCell ref="A43:A46"/>
    <mergeCell ref="B51:B62"/>
    <mergeCell ref="C51:C62"/>
    <mergeCell ref="C39:C40"/>
    <mergeCell ref="C41:C42"/>
    <mergeCell ref="B41:B42"/>
    <mergeCell ref="B43:B44"/>
    <mergeCell ref="C43:C44"/>
    <mergeCell ref="C45:C46"/>
    <mergeCell ref="B45:B46"/>
    <mergeCell ref="B47:B48"/>
    <mergeCell ref="C47:C48"/>
    <mergeCell ref="C49:C50"/>
    <mergeCell ref="A47:A50"/>
    <mergeCell ref="A51:A64"/>
    <mergeCell ref="A95:A96"/>
    <mergeCell ref="B103:B104"/>
    <mergeCell ref="C89:C90"/>
    <mergeCell ref="C91:C94"/>
    <mergeCell ref="C95:C96"/>
    <mergeCell ref="C87:C88"/>
    <mergeCell ref="B87:B88"/>
    <mergeCell ref="C103:C104"/>
    <mergeCell ref="B180:B187"/>
    <mergeCell ref="C180:C187"/>
    <mergeCell ref="C168:C179"/>
    <mergeCell ref="C141:C154"/>
    <mergeCell ref="B141:B154"/>
    <mergeCell ref="A157:A167"/>
    <mergeCell ref="A168:A189"/>
    <mergeCell ref="C105:C140"/>
    <mergeCell ref="B105:B140"/>
    <mergeCell ref="B188:B189"/>
    <mergeCell ref="C188:C189"/>
    <mergeCell ref="C157:C159"/>
    <mergeCell ref="C160:C167"/>
    <mergeCell ref="B160:B167"/>
    <mergeCell ref="B157:B159"/>
    <mergeCell ref="B168:B179"/>
    <mergeCell ref="B155:B156"/>
    <mergeCell ref="C155:C156"/>
    <mergeCell ref="E129:E130"/>
    <mergeCell ref="E131:E132"/>
    <mergeCell ref="E133:E134"/>
    <mergeCell ref="E135:E136"/>
    <mergeCell ref="E137:E138"/>
    <mergeCell ref="E139:E140"/>
    <mergeCell ref="I119:I120"/>
    <mergeCell ref="I121:I122"/>
    <mergeCell ref="I123:I124"/>
    <mergeCell ref="I125:I126"/>
    <mergeCell ref="I127:I128"/>
    <mergeCell ref="I129:I130"/>
    <mergeCell ref="I131:I132"/>
    <mergeCell ref="I133:I134"/>
    <mergeCell ref="I135:I136"/>
    <mergeCell ref="I141:I142"/>
    <mergeCell ref="I143:I144"/>
    <mergeCell ref="I145:I146"/>
    <mergeCell ref="I147:I148"/>
    <mergeCell ref="I149:I150"/>
    <mergeCell ref="I151:I152"/>
    <mergeCell ref="I153:I154"/>
    <mergeCell ref="A97:A128"/>
    <mergeCell ref="A129:A154"/>
    <mergeCell ref="I137:I138"/>
    <mergeCell ref="I139:I140"/>
    <mergeCell ref="E105:E106"/>
    <mergeCell ref="E107:E108"/>
    <mergeCell ref="E109:E110"/>
    <mergeCell ref="E111:E112"/>
    <mergeCell ref="E113:E114"/>
    <mergeCell ref="E115:E116"/>
    <mergeCell ref="E117:E118"/>
    <mergeCell ref="E119:E120"/>
    <mergeCell ref="E121:E122"/>
    <mergeCell ref="E123:E124"/>
    <mergeCell ref="E125:E126"/>
    <mergeCell ref="E127:E128"/>
    <mergeCell ref="I97:I98"/>
    <mergeCell ref="I99:I100"/>
    <mergeCell ref="I113:I114"/>
    <mergeCell ref="I115:I116"/>
    <mergeCell ref="I117:I118"/>
    <mergeCell ref="I103:I104"/>
    <mergeCell ref="E153:E154"/>
    <mergeCell ref="E141:E142"/>
    <mergeCell ref="I155:I156"/>
    <mergeCell ref="I188:I189"/>
    <mergeCell ref="I157:I159"/>
    <mergeCell ref="I160:I161"/>
    <mergeCell ref="I162:I163"/>
    <mergeCell ref="I164:I165"/>
    <mergeCell ref="I166:I167"/>
    <mergeCell ref="I168:I169"/>
    <mergeCell ref="I170:I171"/>
    <mergeCell ref="I172:I173"/>
    <mergeCell ref="I174:I175"/>
    <mergeCell ref="I176:I177"/>
    <mergeCell ref="I178:I179"/>
    <mergeCell ref="I180:I181"/>
    <mergeCell ref="I182:I183"/>
    <mergeCell ref="I184:I185"/>
    <mergeCell ref="I186:I187"/>
    <mergeCell ref="D27:D38"/>
    <mergeCell ref="D41:D42"/>
    <mergeCell ref="D39:D40"/>
    <mergeCell ref="D45:D46"/>
    <mergeCell ref="D43:D44"/>
    <mergeCell ref="D69:D70"/>
    <mergeCell ref="D67:D68"/>
    <mergeCell ref="D55:D56"/>
    <mergeCell ref="D53:D54"/>
    <mergeCell ref="D159:D165"/>
    <mergeCell ref="D166:D167"/>
    <mergeCell ref="D188:D189"/>
    <mergeCell ref="E59:E60"/>
    <mergeCell ref="D77:D78"/>
    <mergeCell ref="D81:D84"/>
    <mergeCell ref="D87:D88"/>
    <mergeCell ref="D59:D60"/>
    <mergeCell ref="D105:D140"/>
    <mergeCell ref="D103:D104"/>
    <mergeCell ref="D97:D100"/>
    <mergeCell ref="E178:E179"/>
    <mergeCell ref="E180:E181"/>
    <mergeCell ref="E182:E183"/>
    <mergeCell ref="E184:E185"/>
    <mergeCell ref="E186:E187"/>
    <mergeCell ref="E160:E161"/>
    <mergeCell ref="E162:E163"/>
    <mergeCell ref="E164:E165"/>
    <mergeCell ref="E166:E167"/>
    <mergeCell ref="E168:E169"/>
    <mergeCell ref="E170:E171"/>
    <mergeCell ref="E172:E173"/>
    <mergeCell ref="E174:E175"/>
  </mergeCells>
  <printOptions horizontalCentered="1"/>
  <pageMargins left="0.39370078740157483" right="0.39370078740157483" top="0.39370078740157483" bottom="0.39370078740157483" header="0" footer="0"/>
  <pageSetup paperSize="14" scale="8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5"/>
  <sheetViews>
    <sheetView tabSelected="1" view="pageBreakPreview" zoomScale="60" zoomScaleNormal="80" workbookViewId="0">
      <selection activeCell="E9" sqref="E9"/>
    </sheetView>
  </sheetViews>
  <sheetFormatPr baseColWidth="10" defaultColWidth="11.42578125" defaultRowHeight="12.75" x14ac:dyDescent="0.2"/>
  <cols>
    <col min="1" max="1" width="19.5703125" style="17" customWidth="1"/>
    <col min="2" max="2" width="20.140625" style="11" customWidth="1"/>
    <col min="3" max="3" width="38.42578125" style="3" customWidth="1"/>
    <col min="4" max="4" width="22" style="245" customWidth="1"/>
    <col min="5" max="5" width="25.5703125" style="17" customWidth="1"/>
    <col min="6" max="6" width="13.42578125" style="17" customWidth="1"/>
    <col min="7" max="13" width="6.28515625" style="17" bestFit="1" customWidth="1"/>
    <col min="14" max="14" width="10.28515625" style="17" customWidth="1"/>
    <col min="15" max="15" width="16.5703125" style="228" bestFit="1" customWidth="1"/>
    <col min="16" max="16" width="8.85546875" style="132" bestFit="1" customWidth="1"/>
    <col min="17" max="19" width="11.85546875" style="222" customWidth="1"/>
    <col min="20" max="21" width="94.5703125" style="4" customWidth="1"/>
    <col min="22" max="23" width="20.42578125" style="4" customWidth="1"/>
    <col min="24" max="24" width="14" style="17" customWidth="1"/>
    <col min="25" max="26" width="21.7109375" style="17" customWidth="1"/>
    <col min="27" max="27" width="14" style="17" customWidth="1"/>
    <col min="28" max="28" width="36.42578125" style="11" customWidth="1"/>
    <col min="29" max="29" width="21.7109375" style="11" customWidth="1"/>
    <col min="30" max="30" width="12.85546875" style="17" customWidth="1"/>
    <col min="31" max="31" width="47.28515625" style="11" customWidth="1"/>
    <col min="32" max="32" width="34.140625" style="11" customWidth="1"/>
    <col min="33" max="33" width="12.5703125" style="17" customWidth="1"/>
    <col min="34" max="34" width="60.42578125" style="11" customWidth="1"/>
    <col min="35" max="35" width="41" style="11" customWidth="1"/>
    <col min="36" max="36" width="12.85546875" style="4" customWidth="1"/>
    <col min="37" max="16384" width="11.42578125" style="4"/>
  </cols>
  <sheetData>
    <row r="1" spans="1:36" x14ac:dyDescent="0.2">
      <c r="A1" s="3"/>
      <c r="B1" s="17"/>
      <c r="C1" s="4"/>
      <c r="D1" s="241"/>
      <c r="E1" s="9" t="s">
        <v>224</v>
      </c>
      <c r="F1" s="131"/>
      <c r="G1" s="131"/>
      <c r="H1" s="131"/>
      <c r="I1" s="131"/>
      <c r="J1" s="131"/>
      <c r="K1" s="131"/>
      <c r="L1" s="131"/>
      <c r="M1" s="131"/>
      <c r="N1" s="131"/>
      <c r="Q1" s="133"/>
      <c r="R1" s="133"/>
      <c r="S1" s="133"/>
      <c r="AI1" s="9" t="s">
        <v>224</v>
      </c>
    </row>
    <row r="2" spans="1:36" ht="18" x14ac:dyDescent="0.2">
      <c r="A2" s="3"/>
      <c r="C2" s="280" t="s">
        <v>11</v>
      </c>
      <c r="D2" s="280"/>
      <c r="E2" s="9" t="s">
        <v>10</v>
      </c>
      <c r="F2" s="131"/>
      <c r="G2" s="131"/>
      <c r="H2" s="131"/>
      <c r="I2" s="131"/>
      <c r="J2" s="131"/>
      <c r="K2" s="131"/>
      <c r="L2" s="131"/>
      <c r="M2" s="131"/>
      <c r="N2" s="131"/>
      <c r="O2" s="131"/>
      <c r="P2" s="131"/>
      <c r="Q2" s="133"/>
      <c r="R2" s="133"/>
      <c r="S2" s="133"/>
      <c r="U2" s="280" t="s">
        <v>382</v>
      </c>
      <c r="V2" s="280"/>
      <c r="W2" s="280"/>
      <c r="X2" s="280"/>
      <c r="Y2" s="280"/>
      <c r="Z2" s="280"/>
      <c r="AA2" s="280"/>
      <c r="AB2" s="280"/>
      <c r="AC2" s="280"/>
      <c r="AD2" s="280"/>
      <c r="AE2" s="280"/>
      <c r="AF2" s="280"/>
      <c r="AG2" s="280"/>
      <c r="AI2" s="9" t="s">
        <v>10</v>
      </c>
    </row>
    <row r="3" spans="1:36" ht="18" x14ac:dyDescent="0.2">
      <c r="A3" s="3"/>
      <c r="B3" s="12"/>
      <c r="C3" s="280" t="s">
        <v>383</v>
      </c>
      <c r="D3" s="280"/>
      <c r="E3" s="12"/>
      <c r="F3" s="12"/>
      <c r="G3" s="12"/>
      <c r="H3" s="12"/>
      <c r="I3" s="12"/>
      <c r="J3" s="12"/>
      <c r="K3" s="12"/>
      <c r="L3" s="12"/>
      <c r="M3" s="12"/>
      <c r="N3" s="12"/>
      <c r="O3" s="229"/>
      <c r="P3" s="12"/>
      <c r="Q3" s="134"/>
      <c r="R3" s="134"/>
      <c r="S3" s="134"/>
      <c r="U3" s="280" t="s">
        <v>383</v>
      </c>
      <c r="V3" s="280"/>
      <c r="W3" s="280"/>
      <c r="X3" s="280"/>
      <c r="Y3" s="280"/>
      <c r="Z3" s="280"/>
      <c r="AA3" s="280"/>
      <c r="AB3" s="280"/>
      <c r="AC3" s="280"/>
      <c r="AD3" s="280"/>
      <c r="AE3" s="280"/>
      <c r="AF3" s="280"/>
      <c r="AG3" s="280"/>
    </row>
    <row r="4" spans="1:36" s="13" customFormat="1" x14ac:dyDescent="0.2">
      <c r="A4" s="12"/>
      <c r="B4" s="16"/>
      <c r="D4" s="242"/>
      <c r="E4" s="135"/>
      <c r="F4" s="135"/>
      <c r="G4" s="135"/>
      <c r="H4" s="135"/>
      <c r="I4" s="135"/>
      <c r="J4" s="135"/>
      <c r="K4" s="135"/>
      <c r="L4" s="135"/>
      <c r="M4" s="135"/>
      <c r="N4" s="135"/>
      <c r="O4" s="230"/>
      <c r="P4" s="136"/>
      <c r="Q4" s="134"/>
      <c r="R4" s="134"/>
      <c r="S4" s="134"/>
      <c r="X4" s="12"/>
      <c r="Y4" s="12"/>
      <c r="Z4" s="12"/>
      <c r="AA4" s="12"/>
      <c r="AB4" s="66"/>
      <c r="AC4" s="66"/>
      <c r="AD4" s="12"/>
      <c r="AE4" s="66"/>
      <c r="AF4" s="66"/>
      <c r="AG4" s="12"/>
      <c r="AH4" s="66"/>
      <c r="AI4" s="66"/>
    </row>
    <row r="5" spans="1:36" s="77" customFormat="1" ht="15" x14ac:dyDescent="0.2">
      <c r="A5" s="409" t="s">
        <v>34</v>
      </c>
      <c r="B5" s="399" t="s">
        <v>35</v>
      </c>
      <c r="C5" s="399" t="s">
        <v>36</v>
      </c>
      <c r="D5" s="399" t="s">
        <v>22</v>
      </c>
      <c r="E5" s="399" t="s">
        <v>23</v>
      </c>
      <c r="F5" s="399" t="s">
        <v>444</v>
      </c>
      <c r="G5" s="399" t="s">
        <v>445</v>
      </c>
      <c r="H5" s="399"/>
      <c r="I5" s="399"/>
      <c r="J5" s="399"/>
      <c r="K5" s="399"/>
      <c r="L5" s="399"/>
      <c r="M5" s="399"/>
      <c r="N5" s="399"/>
      <c r="O5" s="399" t="s">
        <v>275</v>
      </c>
      <c r="P5" s="399"/>
      <c r="Q5" s="399"/>
      <c r="R5" s="399"/>
      <c r="S5" s="399"/>
      <c r="T5" s="399"/>
      <c r="U5" s="399"/>
      <c r="V5" s="399"/>
      <c r="W5" s="399"/>
      <c r="X5" s="399" t="s">
        <v>276</v>
      </c>
      <c r="Y5" s="399"/>
      <c r="Z5" s="399"/>
      <c r="AA5" s="399"/>
      <c r="AB5" s="399"/>
      <c r="AC5" s="399"/>
      <c r="AD5" s="399"/>
      <c r="AE5" s="399"/>
      <c r="AF5" s="399"/>
      <c r="AG5" s="399"/>
      <c r="AH5" s="399"/>
      <c r="AI5" s="401"/>
    </row>
    <row r="6" spans="1:36" s="77" customFormat="1" ht="15" x14ac:dyDescent="0.2">
      <c r="A6" s="410"/>
      <c r="B6" s="394"/>
      <c r="C6" s="394"/>
      <c r="D6" s="394"/>
      <c r="E6" s="394"/>
      <c r="F6" s="394"/>
      <c r="G6" s="394"/>
      <c r="H6" s="394"/>
      <c r="I6" s="394"/>
      <c r="J6" s="394"/>
      <c r="K6" s="394"/>
      <c r="L6" s="394"/>
      <c r="M6" s="394"/>
      <c r="N6" s="394"/>
      <c r="O6" s="394" t="s">
        <v>441</v>
      </c>
      <c r="P6" s="394"/>
      <c r="Q6" s="394" t="s">
        <v>271</v>
      </c>
      <c r="R6" s="394"/>
      <c r="S6" s="394"/>
      <c r="T6" s="394"/>
      <c r="U6" s="394" t="s">
        <v>272</v>
      </c>
      <c r="V6" s="394"/>
      <c r="W6" s="394"/>
      <c r="X6" s="394" t="s">
        <v>278</v>
      </c>
      <c r="Y6" s="394"/>
      <c r="Z6" s="394"/>
      <c r="AA6" s="394" t="s">
        <v>380</v>
      </c>
      <c r="AB6" s="394"/>
      <c r="AC6" s="394"/>
      <c r="AD6" s="394" t="s">
        <v>379</v>
      </c>
      <c r="AE6" s="394"/>
      <c r="AF6" s="394"/>
      <c r="AG6" s="394" t="s">
        <v>283</v>
      </c>
      <c r="AH6" s="394"/>
      <c r="AI6" s="395"/>
    </row>
    <row r="7" spans="1:36" s="77" customFormat="1" ht="30" x14ac:dyDescent="0.2">
      <c r="A7" s="411"/>
      <c r="B7" s="400"/>
      <c r="C7" s="400"/>
      <c r="D7" s="400"/>
      <c r="E7" s="400"/>
      <c r="F7" s="400"/>
      <c r="G7" s="107">
        <v>2013</v>
      </c>
      <c r="H7" s="107">
        <v>2014</v>
      </c>
      <c r="I7" s="107">
        <v>2015</v>
      </c>
      <c r="J7" s="107">
        <v>2016</v>
      </c>
      <c r="K7" s="107">
        <v>2017</v>
      </c>
      <c r="L7" s="107">
        <v>2018</v>
      </c>
      <c r="M7" s="107">
        <v>2019</v>
      </c>
      <c r="N7" s="107" t="s">
        <v>446</v>
      </c>
      <c r="O7" s="227" t="s">
        <v>442</v>
      </c>
      <c r="P7" s="93" t="s">
        <v>443</v>
      </c>
      <c r="Q7" s="79" t="s">
        <v>270</v>
      </c>
      <c r="R7" s="79" t="s">
        <v>12</v>
      </c>
      <c r="S7" s="79" t="s">
        <v>29</v>
      </c>
      <c r="T7" s="107" t="s">
        <v>13</v>
      </c>
      <c r="U7" s="107" t="s">
        <v>274</v>
      </c>
      <c r="V7" s="107" t="s">
        <v>273</v>
      </c>
      <c r="W7" s="107" t="s">
        <v>15</v>
      </c>
      <c r="X7" s="107" t="s">
        <v>277</v>
      </c>
      <c r="Y7" s="107" t="s">
        <v>278</v>
      </c>
      <c r="Z7" s="107" t="s">
        <v>279</v>
      </c>
      <c r="AA7" s="107" t="s">
        <v>280</v>
      </c>
      <c r="AB7" s="107" t="s">
        <v>281</v>
      </c>
      <c r="AC7" s="107" t="s">
        <v>282</v>
      </c>
      <c r="AD7" s="107" t="s">
        <v>280</v>
      </c>
      <c r="AE7" s="107" t="s">
        <v>281</v>
      </c>
      <c r="AF7" s="107" t="s">
        <v>282</v>
      </c>
      <c r="AG7" s="107" t="s">
        <v>280</v>
      </c>
      <c r="AH7" s="107" t="s">
        <v>281</v>
      </c>
      <c r="AI7" s="78" t="s">
        <v>282</v>
      </c>
    </row>
    <row r="8" spans="1:36" s="147" customFormat="1" ht="140.25" x14ac:dyDescent="0.2">
      <c r="A8" s="396" t="s">
        <v>466</v>
      </c>
      <c r="B8" s="137" t="s">
        <v>384</v>
      </c>
      <c r="C8" s="137" t="s">
        <v>37</v>
      </c>
      <c r="D8" s="243">
        <v>9957899361</v>
      </c>
      <c r="E8" s="138" t="s">
        <v>89</v>
      </c>
      <c r="F8" s="125" t="s">
        <v>498</v>
      </c>
      <c r="G8" s="109">
        <v>0.35</v>
      </c>
      <c r="H8" s="111">
        <v>0.25</v>
      </c>
      <c r="I8" s="113">
        <v>0.15</v>
      </c>
      <c r="J8" s="115">
        <v>0.1</v>
      </c>
      <c r="K8" s="115">
        <v>0.05</v>
      </c>
      <c r="L8" s="115">
        <v>0.05</v>
      </c>
      <c r="M8" s="115">
        <v>0.05</v>
      </c>
      <c r="N8" s="117">
        <f>SUM(G8:M8)</f>
        <v>1</v>
      </c>
      <c r="O8" s="231">
        <v>9833665779</v>
      </c>
      <c r="P8" s="139">
        <f>O8/D8</f>
        <v>0.98752411753762448</v>
      </c>
      <c r="Q8" s="140">
        <f>G8+H8+I8</f>
        <v>0.75</v>
      </c>
      <c r="R8" s="140">
        <v>0.75</v>
      </c>
      <c r="S8" s="140">
        <f>R8/Q8</f>
        <v>1</v>
      </c>
      <c r="T8" s="141" t="s">
        <v>425</v>
      </c>
      <c r="U8" s="142" t="s">
        <v>398</v>
      </c>
      <c r="V8" s="142" t="s">
        <v>286</v>
      </c>
      <c r="W8" s="142" t="s">
        <v>398</v>
      </c>
      <c r="X8" s="143" t="s">
        <v>290</v>
      </c>
      <c r="Y8" s="143" t="s">
        <v>296</v>
      </c>
      <c r="Z8" s="143" t="s">
        <v>297</v>
      </c>
      <c r="AA8" s="144">
        <v>13</v>
      </c>
      <c r="AB8" s="137" t="s">
        <v>298</v>
      </c>
      <c r="AC8" s="137" t="s">
        <v>286</v>
      </c>
      <c r="AD8" s="145">
        <v>11</v>
      </c>
      <c r="AE8" s="137" t="s">
        <v>299</v>
      </c>
      <c r="AF8" s="137" t="s">
        <v>286</v>
      </c>
      <c r="AG8" s="144">
        <v>26</v>
      </c>
      <c r="AH8" s="137" t="s">
        <v>448</v>
      </c>
      <c r="AI8" s="146" t="s">
        <v>398</v>
      </c>
    </row>
    <row r="9" spans="1:36" s="147" customFormat="1" ht="342.75" customHeight="1" x14ac:dyDescent="0.2">
      <c r="A9" s="397"/>
      <c r="B9" s="106" t="s">
        <v>38</v>
      </c>
      <c r="C9" s="106" t="s">
        <v>92</v>
      </c>
      <c r="D9" s="233">
        <v>69896436</v>
      </c>
      <c r="E9" s="124" t="s">
        <v>89</v>
      </c>
      <c r="F9" s="124" t="s">
        <v>499</v>
      </c>
      <c r="G9" s="108">
        <f>100%/7</f>
        <v>0.14285714285714285</v>
      </c>
      <c r="H9" s="110">
        <f t="shared" ref="H9:M9" si="0">G9</f>
        <v>0.14285714285714285</v>
      </c>
      <c r="I9" s="112">
        <f t="shared" si="0"/>
        <v>0.14285714285714285</v>
      </c>
      <c r="J9" s="114">
        <f t="shared" si="0"/>
        <v>0.14285714285714285</v>
      </c>
      <c r="K9" s="114">
        <f t="shared" si="0"/>
        <v>0.14285714285714285</v>
      </c>
      <c r="L9" s="114">
        <f t="shared" si="0"/>
        <v>0.14285714285714285</v>
      </c>
      <c r="M9" s="114">
        <f t="shared" si="0"/>
        <v>0.14285714285714285</v>
      </c>
      <c r="N9" s="116">
        <f>SUM(G9:M9)</f>
        <v>0.99999999999999978</v>
      </c>
      <c r="O9" s="232">
        <v>65996436</v>
      </c>
      <c r="P9" s="148">
        <f>O9/D9</f>
        <v>0.94420316366345203</v>
      </c>
      <c r="Q9" s="149">
        <f>G9+H9+I9</f>
        <v>0.42857142857142855</v>
      </c>
      <c r="R9" s="149">
        <v>0.42</v>
      </c>
      <c r="S9" s="149">
        <f>R9/Q9</f>
        <v>0.98</v>
      </c>
      <c r="T9" s="150" t="s">
        <v>494</v>
      </c>
      <c r="U9" s="85" t="s">
        <v>394</v>
      </c>
      <c r="V9" s="85" t="s">
        <v>395</v>
      </c>
      <c r="W9" s="85" t="s">
        <v>396</v>
      </c>
      <c r="X9" s="151" t="s">
        <v>290</v>
      </c>
      <c r="Y9" s="151" t="s">
        <v>300</v>
      </c>
      <c r="Z9" s="151" t="s">
        <v>301</v>
      </c>
      <c r="AA9" s="152">
        <v>6</v>
      </c>
      <c r="AB9" s="106" t="s">
        <v>302</v>
      </c>
      <c r="AC9" s="106" t="s">
        <v>286</v>
      </c>
      <c r="AD9" s="152">
        <v>9</v>
      </c>
      <c r="AE9" s="106" t="s">
        <v>302</v>
      </c>
      <c r="AF9" s="106" t="s">
        <v>286</v>
      </c>
      <c r="AG9" s="152">
        <v>23</v>
      </c>
      <c r="AH9" s="106" t="s">
        <v>567</v>
      </c>
      <c r="AI9" s="153" t="s">
        <v>398</v>
      </c>
    </row>
    <row r="10" spans="1:36" s="147" customFormat="1" ht="63.75" x14ac:dyDescent="0.2">
      <c r="A10" s="398"/>
      <c r="B10" s="323" t="s">
        <v>269</v>
      </c>
      <c r="C10" s="323" t="s">
        <v>40</v>
      </c>
      <c r="D10" s="392">
        <v>940988698</v>
      </c>
      <c r="E10" s="309" t="s">
        <v>89</v>
      </c>
      <c r="F10" s="338" t="s">
        <v>496</v>
      </c>
      <c r="G10" s="362">
        <v>0.1</v>
      </c>
      <c r="H10" s="363">
        <v>0.12</v>
      </c>
      <c r="I10" s="364">
        <v>0.12</v>
      </c>
      <c r="J10" s="365">
        <v>0.12</v>
      </c>
      <c r="K10" s="365">
        <v>0.17</v>
      </c>
      <c r="L10" s="365">
        <v>0.17</v>
      </c>
      <c r="M10" s="365">
        <v>0.2</v>
      </c>
      <c r="N10" s="366">
        <f>SUM(G10:M10)</f>
        <v>1</v>
      </c>
      <c r="O10" s="404">
        <v>933228262.75999999</v>
      </c>
      <c r="P10" s="406">
        <f>O10/D10</f>
        <v>0.9917528921904224</v>
      </c>
      <c r="Q10" s="408">
        <f>G10+H10+I10</f>
        <v>0.33999999999999997</v>
      </c>
      <c r="R10" s="408">
        <v>0.43</v>
      </c>
      <c r="S10" s="408">
        <f>R10/Q10</f>
        <v>1.2647058823529413</v>
      </c>
      <c r="T10" s="318" t="s">
        <v>495</v>
      </c>
      <c r="U10" s="320" t="s">
        <v>398</v>
      </c>
      <c r="V10" s="320" t="s">
        <v>286</v>
      </c>
      <c r="W10" s="320" t="s">
        <v>398</v>
      </c>
      <c r="X10" s="154" t="s">
        <v>307</v>
      </c>
      <c r="Y10" s="154" t="s">
        <v>340</v>
      </c>
      <c r="Z10" s="154" t="s">
        <v>340</v>
      </c>
      <c r="AA10" s="152">
        <v>70</v>
      </c>
      <c r="AB10" s="85" t="s">
        <v>341</v>
      </c>
      <c r="AC10" s="85" t="s">
        <v>342</v>
      </c>
      <c r="AD10" s="155">
        <f>104+32</f>
        <v>136</v>
      </c>
      <c r="AE10" s="85" t="s">
        <v>343</v>
      </c>
      <c r="AF10" s="85" t="s">
        <v>286</v>
      </c>
      <c r="AG10" s="152">
        <v>74</v>
      </c>
      <c r="AH10" s="85" t="s">
        <v>462</v>
      </c>
      <c r="AI10" s="156" t="s">
        <v>398</v>
      </c>
    </row>
    <row r="11" spans="1:36" s="147" customFormat="1" ht="89.25" x14ac:dyDescent="0.2">
      <c r="A11" s="402">
        <f>SUM(D8:D12)</f>
        <v>10970134495</v>
      </c>
      <c r="B11" s="323"/>
      <c r="C11" s="323"/>
      <c r="D11" s="393"/>
      <c r="E11" s="317"/>
      <c r="F11" s="338"/>
      <c r="G11" s="362"/>
      <c r="H11" s="363"/>
      <c r="I11" s="364"/>
      <c r="J11" s="365"/>
      <c r="K11" s="365"/>
      <c r="L11" s="365"/>
      <c r="M11" s="365"/>
      <c r="N11" s="366"/>
      <c r="O11" s="405"/>
      <c r="P11" s="407"/>
      <c r="Q11" s="408"/>
      <c r="R11" s="408"/>
      <c r="S11" s="408"/>
      <c r="T11" s="319"/>
      <c r="U11" s="321"/>
      <c r="V11" s="321"/>
      <c r="W11" s="321"/>
      <c r="X11" s="157" t="s">
        <v>307</v>
      </c>
      <c r="Y11" s="157" t="s">
        <v>344</v>
      </c>
      <c r="Z11" s="157" t="s">
        <v>345</v>
      </c>
      <c r="AA11" s="152">
        <v>8</v>
      </c>
      <c r="AB11" s="85" t="s">
        <v>346</v>
      </c>
      <c r="AC11" s="85" t="s">
        <v>286</v>
      </c>
      <c r="AD11" s="152">
        <v>7</v>
      </c>
      <c r="AE11" s="85" t="s">
        <v>347</v>
      </c>
      <c r="AF11" s="85" t="s">
        <v>286</v>
      </c>
      <c r="AG11" s="152">
        <v>5</v>
      </c>
      <c r="AH11" s="85" t="s">
        <v>463</v>
      </c>
      <c r="AI11" s="156" t="s">
        <v>398</v>
      </c>
    </row>
    <row r="12" spans="1:36" s="147" customFormat="1" ht="102" x14ac:dyDescent="0.2">
      <c r="A12" s="403"/>
      <c r="B12" s="106" t="s">
        <v>39</v>
      </c>
      <c r="C12" s="106" t="s">
        <v>93</v>
      </c>
      <c r="D12" s="233">
        <v>1350000</v>
      </c>
      <c r="E12" s="127" t="s">
        <v>219</v>
      </c>
      <c r="F12" s="127" t="s">
        <v>500</v>
      </c>
      <c r="G12" s="95">
        <v>0.25</v>
      </c>
      <c r="H12" s="91">
        <f>3/12</f>
        <v>0.25</v>
      </c>
      <c r="I12" s="84">
        <v>0.05</v>
      </c>
      <c r="J12" s="90">
        <v>0.15</v>
      </c>
      <c r="K12" s="90">
        <v>0.1</v>
      </c>
      <c r="L12" s="90">
        <v>0.1</v>
      </c>
      <c r="M12" s="90">
        <v>0.1</v>
      </c>
      <c r="N12" s="100">
        <f t="shared" ref="N12:N21" si="1">SUM(G12:M12)</f>
        <v>1</v>
      </c>
      <c r="O12" s="233">
        <v>774000</v>
      </c>
      <c r="P12" s="148">
        <f>O12/D12</f>
        <v>0.57333333333333336</v>
      </c>
      <c r="Q12" s="158">
        <f>G12+H12+I12</f>
        <v>0.55000000000000004</v>
      </c>
      <c r="R12" s="158">
        <v>0.54</v>
      </c>
      <c r="S12" s="158">
        <f>R12/Q12</f>
        <v>0.98181818181818181</v>
      </c>
      <c r="T12" s="154" t="s">
        <v>497</v>
      </c>
      <c r="U12" s="159" t="s">
        <v>398</v>
      </c>
      <c r="V12" s="159" t="s">
        <v>286</v>
      </c>
      <c r="W12" s="159" t="s">
        <v>398</v>
      </c>
      <c r="X12" s="151" t="s">
        <v>290</v>
      </c>
      <c r="Y12" s="151" t="s">
        <v>291</v>
      </c>
      <c r="Z12" s="151" t="s">
        <v>292</v>
      </c>
      <c r="AA12" s="160">
        <f>3/12</f>
        <v>0.25</v>
      </c>
      <c r="AB12" s="106" t="s">
        <v>293</v>
      </c>
      <c r="AC12" s="106" t="s">
        <v>294</v>
      </c>
      <c r="AD12" s="160">
        <f>3/12</f>
        <v>0.25</v>
      </c>
      <c r="AE12" s="106" t="s">
        <v>295</v>
      </c>
      <c r="AF12" s="106" t="s">
        <v>286</v>
      </c>
      <c r="AG12" s="160">
        <v>0.4</v>
      </c>
      <c r="AH12" s="106" t="s">
        <v>449</v>
      </c>
      <c r="AI12" s="153" t="s">
        <v>398</v>
      </c>
    </row>
    <row r="13" spans="1:36" s="172" customFormat="1" x14ac:dyDescent="0.2">
      <c r="A13" s="161"/>
      <c r="B13" s="162"/>
      <c r="C13" s="162"/>
      <c r="D13" s="162">
        <f>SUM(D8:D12)</f>
        <v>10970134495</v>
      </c>
      <c r="E13" s="162"/>
      <c r="F13" s="163"/>
      <c r="G13" s="164">
        <f>AVERAGE(G8:G12)</f>
        <v>0.21071428571428572</v>
      </c>
      <c r="H13" s="164">
        <f t="shared" ref="H13:M13" si="2">AVERAGE(H8:H12)</f>
        <v>0.19071428571428573</v>
      </c>
      <c r="I13" s="164">
        <f t="shared" si="2"/>
        <v>0.1157142857142857</v>
      </c>
      <c r="J13" s="164">
        <f t="shared" si="2"/>
        <v>0.12821428571428573</v>
      </c>
      <c r="K13" s="164">
        <f t="shared" si="2"/>
        <v>0.11571428571428571</v>
      </c>
      <c r="L13" s="164">
        <f t="shared" si="2"/>
        <v>0.11571428571428571</v>
      </c>
      <c r="M13" s="164">
        <f t="shared" si="2"/>
        <v>0.12321428571428572</v>
      </c>
      <c r="N13" s="164">
        <f t="shared" si="1"/>
        <v>1</v>
      </c>
      <c r="O13" s="162">
        <f>SUM(O8:O12)</f>
        <v>10833664477.76</v>
      </c>
      <c r="P13" s="165">
        <f>AVERAGE(P8:P12)</f>
        <v>0.87420337668120807</v>
      </c>
      <c r="Q13" s="165">
        <f>AVERAGE(Q8:Q12)</f>
        <v>0.51714285714285713</v>
      </c>
      <c r="R13" s="165">
        <f>AVERAGE(R8:R12)</f>
        <v>0.53499999999999992</v>
      </c>
      <c r="S13" s="165">
        <f>AVERAGE(S8:S12)</f>
        <v>1.0566310160427808</v>
      </c>
      <c r="T13" s="166"/>
      <c r="U13" s="167"/>
      <c r="V13" s="167"/>
      <c r="W13" s="167"/>
      <c r="X13" s="168"/>
      <c r="Y13" s="168"/>
      <c r="Z13" s="168"/>
      <c r="AA13" s="169"/>
      <c r="AB13" s="170"/>
      <c r="AC13" s="170"/>
      <c r="AD13" s="169"/>
      <c r="AE13" s="170"/>
      <c r="AF13" s="170"/>
      <c r="AG13" s="169"/>
      <c r="AH13" s="170"/>
      <c r="AI13" s="171"/>
    </row>
    <row r="14" spans="1:36" ht="112.5" customHeight="1" x14ac:dyDescent="0.2">
      <c r="A14" s="173" t="s">
        <v>467</v>
      </c>
      <c r="B14" s="104" t="s">
        <v>161</v>
      </c>
      <c r="C14" s="104" t="s">
        <v>42</v>
      </c>
      <c r="D14" s="234">
        <v>13442312</v>
      </c>
      <c r="E14" s="124" t="s">
        <v>89</v>
      </c>
      <c r="F14" s="126" t="s">
        <v>492</v>
      </c>
      <c r="G14" s="95">
        <v>0.11</v>
      </c>
      <c r="H14" s="97">
        <v>0.31</v>
      </c>
      <c r="I14" s="98">
        <v>0.25</v>
      </c>
      <c r="J14" s="99">
        <v>0.12</v>
      </c>
      <c r="K14" s="99">
        <v>0.11</v>
      </c>
      <c r="L14" s="99">
        <v>0.05</v>
      </c>
      <c r="M14" s="99">
        <v>0.05</v>
      </c>
      <c r="N14" s="100">
        <f t="shared" si="1"/>
        <v>1</v>
      </c>
      <c r="O14" s="232">
        <v>8140592</v>
      </c>
      <c r="P14" s="174">
        <f>O14/D14</f>
        <v>0.60559463282804327</v>
      </c>
      <c r="Q14" s="158">
        <f>G14+H14+I14</f>
        <v>0.66999999999999993</v>
      </c>
      <c r="R14" s="158">
        <v>0.6</v>
      </c>
      <c r="S14" s="158">
        <f>R14/Q14</f>
        <v>0.89552238805970152</v>
      </c>
      <c r="T14" s="150" t="s">
        <v>450</v>
      </c>
      <c r="U14" s="159" t="s">
        <v>398</v>
      </c>
      <c r="V14" s="159" t="s">
        <v>286</v>
      </c>
      <c r="W14" s="159" t="s">
        <v>398</v>
      </c>
      <c r="X14" s="344" t="s">
        <v>284</v>
      </c>
      <c r="Y14" s="344" t="s">
        <v>453</v>
      </c>
      <c r="Z14" s="344" t="s">
        <v>454</v>
      </c>
      <c r="AA14" s="391">
        <v>0.192</v>
      </c>
      <c r="AB14" s="323" t="s">
        <v>329</v>
      </c>
      <c r="AC14" s="323" t="s">
        <v>286</v>
      </c>
      <c r="AD14" s="361">
        <f>80/100</f>
        <v>0.8</v>
      </c>
      <c r="AE14" s="323" t="s">
        <v>330</v>
      </c>
      <c r="AF14" s="323" t="s">
        <v>286</v>
      </c>
      <c r="AG14" s="373">
        <v>0.44444444444444442</v>
      </c>
      <c r="AH14" s="323" t="s">
        <v>455</v>
      </c>
      <c r="AI14" s="342" t="s">
        <v>552</v>
      </c>
      <c r="AJ14" s="147"/>
    </row>
    <row r="15" spans="1:36" ht="69.75" customHeight="1" x14ac:dyDescent="0.2">
      <c r="A15" s="175">
        <f>SUM(D14:D15)</f>
        <v>69664116</v>
      </c>
      <c r="B15" s="104" t="s">
        <v>162</v>
      </c>
      <c r="C15" s="104" t="s">
        <v>94</v>
      </c>
      <c r="D15" s="234">
        <v>56221804</v>
      </c>
      <c r="E15" s="124" t="s">
        <v>89</v>
      </c>
      <c r="F15" s="126" t="s">
        <v>493</v>
      </c>
      <c r="G15" s="95">
        <f>100%/7</f>
        <v>0.14285714285714285</v>
      </c>
      <c r="H15" s="80">
        <f t="shared" ref="H15:M15" si="3">G15</f>
        <v>0.14285714285714285</v>
      </c>
      <c r="I15" s="81">
        <f t="shared" si="3"/>
        <v>0.14285714285714285</v>
      </c>
      <c r="J15" s="82">
        <f t="shared" si="3"/>
        <v>0.14285714285714285</v>
      </c>
      <c r="K15" s="82">
        <f t="shared" si="3"/>
        <v>0.14285714285714285</v>
      </c>
      <c r="L15" s="82">
        <f t="shared" si="3"/>
        <v>0.14285714285714285</v>
      </c>
      <c r="M15" s="82">
        <f t="shared" si="3"/>
        <v>0.14285714285714285</v>
      </c>
      <c r="N15" s="100">
        <f t="shared" si="1"/>
        <v>0.99999999999999978</v>
      </c>
      <c r="O15" s="234">
        <v>52010115</v>
      </c>
      <c r="P15" s="174">
        <f>O15/D15</f>
        <v>0.92508797832243161</v>
      </c>
      <c r="Q15" s="158">
        <f>G15+H15+I15</f>
        <v>0.42857142857142855</v>
      </c>
      <c r="R15" s="158">
        <v>0.43</v>
      </c>
      <c r="S15" s="158">
        <f>R15/Q15</f>
        <v>1.0033333333333334</v>
      </c>
      <c r="T15" s="150" t="s">
        <v>426</v>
      </c>
      <c r="U15" s="176" t="s">
        <v>398</v>
      </c>
      <c r="V15" s="176" t="s">
        <v>286</v>
      </c>
      <c r="W15" s="176" t="s">
        <v>398</v>
      </c>
      <c r="X15" s="344"/>
      <c r="Y15" s="344"/>
      <c r="Z15" s="344"/>
      <c r="AA15" s="391"/>
      <c r="AB15" s="323"/>
      <c r="AC15" s="323"/>
      <c r="AD15" s="361"/>
      <c r="AE15" s="323"/>
      <c r="AF15" s="323"/>
      <c r="AG15" s="373"/>
      <c r="AH15" s="323"/>
      <c r="AI15" s="342"/>
    </row>
    <row r="16" spans="1:36" s="172" customFormat="1" x14ac:dyDescent="0.2">
      <c r="A16" s="161"/>
      <c r="B16" s="162"/>
      <c r="C16" s="162"/>
      <c r="D16" s="162">
        <f>SUM(D14:D15)</f>
        <v>69664116</v>
      </c>
      <c r="E16" s="162"/>
      <c r="F16" s="163"/>
      <c r="G16" s="177">
        <f>AVERAGE(G14:G15)</f>
        <v>0.12642857142857142</v>
      </c>
      <c r="H16" s="177">
        <f t="shared" ref="H16:M16" si="4">AVERAGE(H14:H15)</f>
        <v>0.22642857142857142</v>
      </c>
      <c r="I16" s="177">
        <f t="shared" si="4"/>
        <v>0.19642857142857142</v>
      </c>
      <c r="J16" s="177">
        <f t="shared" si="4"/>
        <v>0.13142857142857142</v>
      </c>
      <c r="K16" s="177">
        <f t="shared" si="4"/>
        <v>0.12642857142857142</v>
      </c>
      <c r="L16" s="177">
        <f t="shared" si="4"/>
        <v>9.6428571428571419E-2</v>
      </c>
      <c r="M16" s="177">
        <f t="shared" si="4"/>
        <v>9.6428571428571419E-2</v>
      </c>
      <c r="N16" s="177">
        <f t="shared" si="1"/>
        <v>1</v>
      </c>
      <c r="O16" s="162">
        <f>SUM(O14:O15)</f>
        <v>60150707</v>
      </c>
      <c r="P16" s="165">
        <f>AVERAGE(P14:P15)</f>
        <v>0.76534130557523739</v>
      </c>
      <c r="Q16" s="165">
        <f>AVERAGE(Q14:Q15)</f>
        <v>0.54928571428571427</v>
      </c>
      <c r="R16" s="165">
        <f>AVERAGE(R14:R15)</f>
        <v>0.51500000000000001</v>
      </c>
      <c r="S16" s="165">
        <f>AVERAGE(S14:S15)</f>
        <v>0.94942786069651741</v>
      </c>
      <c r="T16" s="166"/>
      <c r="U16" s="167"/>
      <c r="V16" s="167"/>
      <c r="W16" s="167"/>
      <c r="X16" s="168"/>
      <c r="Y16" s="168"/>
      <c r="Z16" s="168"/>
      <c r="AA16" s="169"/>
      <c r="AB16" s="170"/>
      <c r="AC16" s="170"/>
      <c r="AD16" s="169"/>
      <c r="AE16" s="170"/>
      <c r="AF16" s="170"/>
      <c r="AG16" s="169"/>
      <c r="AH16" s="170"/>
      <c r="AI16" s="171"/>
    </row>
    <row r="17" spans="1:36" ht="113.25" customHeight="1" x14ac:dyDescent="0.2">
      <c r="A17" s="390" t="s">
        <v>468</v>
      </c>
      <c r="B17" s="104" t="s">
        <v>164</v>
      </c>
      <c r="C17" s="104" t="s">
        <v>44</v>
      </c>
      <c r="D17" s="234">
        <v>454031385</v>
      </c>
      <c r="E17" s="124" t="s">
        <v>88</v>
      </c>
      <c r="F17" s="127" t="s">
        <v>501</v>
      </c>
      <c r="G17" s="83">
        <f t="shared" ref="G17:M18" si="5">100%/7</f>
        <v>0.14285714285714285</v>
      </c>
      <c r="H17" s="91">
        <f t="shared" si="5"/>
        <v>0.14285714285714285</v>
      </c>
      <c r="I17" s="84">
        <f t="shared" si="5"/>
        <v>0.14285714285714285</v>
      </c>
      <c r="J17" s="90">
        <f t="shared" si="5"/>
        <v>0.14285714285714285</v>
      </c>
      <c r="K17" s="90">
        <f t="shared" si="5"/>
        <v>0.14285714285714285</v>
      </c>
      <c r="L17" s="90">
        <f t="shared" si="5"/>
        <v>0.14285714285714285</v>
      </c>
      <c r="M17" s="90">
        <f t="shared" si="5"/>
        <v>0.14285714285714285</v>
      </c>
      <c r="N17" s="100">
        <f t="shared" si="1"/>
        <v>0.99999999999999978</v>
      </c>
      <c r="O17" s="232">
        <v>403629382</v>
      </c>
      <c r="P17" s="148">
        <f>O17/D17</f>
        <v>0.88899004635990087</v>
      </c>
      <c r="Q17" s="158">
        <f>G17+H17+I17</f>
        <v>0.42857142857142855</v>
      </c>
      <c r="R17" s="158">
        <v>0.43</v>
      </c>
      <c r="S17" s="158">
        <f>R17/Q17</f>
        <v>1.0033333333333334</v>
      </c>
      <c r="T17" s="150" t="s">
        <v>397</v>
      </c>
      <c r="U17" s="176" t="s">
        <v>398</v>
      </c>
      <c r="V17" s="176" t="s">
        <v>286</v>
      </c>
      <c r="W17" s="176" t="s">
        <v>398</v>
      </c>
      <c r="X17" s="344" t="s">
        <v>307</v>
      </c>
      <c r="Y17" s="344" t="s">
        <v>317</v>
      </c>
      <c r="Z17" s="344" t="s">
        <v>318</v>
      </c>
      <c r="AA17" s="329">
        <f>(1.79+0.81+1.02+1.55+0.98)/5</f>
        <v>1.23</v>
      </c>
      <c r="AB17" s="323" t="s">
        <v>319</v>
      </c>
      <c r="AC17" s="323" t="s">
        <v>320</v>
      </c>
      <c r="AD17" s="329">
        <f>(2.2+1.15+3.28+1.95+0.97+0.57+0.73)/7</f>
        <v>1.5500000000000003</v>
      </c>
      <c r="AE17" s="323" t="s">
        <v>321</v>
      </c>
      <c r="AF17" s="323" t="s">
        <v>322</v>
      </c>
      <c r="AG17" s="329">
        <f>(1.27+3.32+1.65)/3</f>
        <v>2.08</v>
      </c>
      <c r="AH17" s="368" t="s">
        <v>458</v>
      </c>
      <c r="AI17" s="388" t="s">
        <v>457</v>
      </c>
      <c r="AJ17" s="178"/>
    </row>
    <row r="18" spans="1:36" ht="96" customHeight="1" x14ac:dyDescent="0.2">
      <c r="A18" s="390"/>
      <c r="B18" s="104" t="s">
        <v>163</v>
      </c>
      <c r="C18" s="104" t="s">
        <v>95</v>
      </c>
      <c r="D18" s="244">
        <v>5062213</v>
      </c>
      <c r="E18" s="85" t="s">
        <v>88</v>
      </c>
      <c r="F18" s="127" t="s">
        <v>502</v>
      </c>
      <c r="G18" s="83">
        <f t="shared" si="5"/>
        <v>0.14285714285714285</v>
      </c>
      <c r="H18" s="91">
        <f t="shared" si="5"/>
        <v>0.14285714285714285</v>
      </c>
      <c r="I18" s="84">
        <f t="shared" si="5"/>
        <v>0.14285714285714285</v>
      </c>
      <c r="J18" s="90">
        <f t="shared" si="5"/>
        <v>0.14285714285714285</v>
      </c>
      <c r="K18" s="90">
        <f t="shared" si="5"/>
        <v>0.14285714285714285</v>
      </c>
      <c r="L18" s="90">
        <f t="shared" si="5"/>
        <v>0.14285714285714285</v>
      </c>
      <c r="M18" s="90">
        <f t="shared" si="5"/>
        <v>0.14285714285714285</v>
      </c>
      <c r="N18" s="100">
        <f t="shared" si="1"/>
        <v>0.99999999999999978</v>
      </c>
      <c r="O18" s="235">
        <v>5062212</v>
      </c>
      <c r="P18" s="179">
        <f>O18/D18</f>
        <v>0.99999980245793685</v>
      </c>
      <c r="Q18" s="158">
        <f>G18+H18+I18</f>
        <v>0.42857142857142855</v>
      </c>
      <c r="R18" s="158">
        <v>0.4</v>
      </c>
      <c r="S18" s="158">
        <f>R18/Q18</f>
        <v>0.93333333333333346</v>
      </c>
      <c r="T18" s="150" t="s">
        <v>400</v>
      </c>
      <c r="U18" s="106" t="s">
        <v>401</v>
      </c>
      <c r="V18" s="176" t="s">
        <v>402</v>
      </c>
      <c r="W18" s="106" t="s">
        <v>403</v>
      </c>
      <c r="X18" s="344"/>
      <c r="Y18" s="344"/>
      <c r="Z18" s="344"/>
      <c r="AA18" s="329"/>
      <c r="AB18" s="323"/>
      <c r="AC18" s="323"/>
      <c r="AD18" s="329"/>
      <c r="AE18" s="323"/>
      <c r="AF18" s="323"/>
      <c r="AG18" s="329"/>
      <c r="AH18" s="323"/>
      <c r="AI18" s="342"/>
    </row>
    <row r="19" spans="1:36" ht="69.75" customHeight="1" x14ac:dyDescent="0.2">
      <c r="A19" s="389">
        <f>SUM(D17:D20)</f>
        <v>459093598</v>
      </c>
      <c r="B19" s="104" t="s">
        <v>165</v>
      </c>
      <c r="C19" s="104" t="s">
        <v>45</v>
      </c>
      <c r="D19" s="234">
        <v>0</v>
      </c>
      <c r="E19" s="124" t="s">
        <v>88</v>
      </c>
      <c r="F19" s="127" t="s">
        <v>503</v>
      </c>
      <c r="G19" s="95">
        <v>0.10714285714285714</v>
      </c>
      <c r="H19" s="97">
        <v>0.11964285714285713</v>
      </c>
      <c r="I19" s="98">
        <v>0.13214285714285715</v>
      </c>
      <c r="J19" s="99">
        <v>0.14464285714285713</v>
      </c>
      <c r="K19" s="99">
        <v>0.15714285714285714</v>
      </c>
      <c r="L19" s="99">
        <v>0.15714285714285714</v>
      </c>
      <c r="M19" s="99">
        <v>0.18214285714285713</v>
      </c>
      <c r="N19" s="100">
        <f t="shared" si="1"/>
        <v>1</v>
      </c>
      <c r="O19" s="232">
        <v>0</v>
      </c>
      <c r="P19" s="148"/>
      <c r="Q19" s="158">
        <f>G19+H19+I19</f>
        <v>0.35892857142857137</v>
      </c>
      <c r="R19" s="158">
        <v>0.15</v>
      </c>
      <c r="S19" s="158">
        <f>R19/Q19</f>
        <v>0.41791044776119407</v>
      </c>
      <c r="T19" s="150" t="s">
        <v>404</v>
      </c>
      <c r="U19" s="176" t="s">
        <v>398</v>
      </c>
      <c r="V19" s="176" t="s">
        <v>286</v>
      </c>
      <c r="W19" s="176" t="s">
        <v>398</v>
      </c>
      <c r="X19" s="344" t="s">
        <v>290</v>
      </c>
      <c r="Y19" s="344" t="s">
        <v>323</v>
      </c>
      <c r="Z19" s="344" t="s">
        <v>324</v>
      </c>
      <c r="AA19" s="361">
        <f>2/5</f>
        <v>0.4</v>
      </c>
      <c r="AB19" s="323" t="s">
        <v>325</v>
      </c>
      <c r="AC19" s="323" t="s">
        <v>326</v>
      </c>
      <c r="AD19" s="361">
        <f>3/5</f>
        <v>0.6</v>
      </c>
      <c r="AE19" s="323" t="s">
        <v>327</v>
      </c>
      <c r="AF19" s="323" t="s">
        <v>328</v>
      </c>
      <c r="AG19" s="361">
        <f>4/5</f>
        <v>0.8</v>
      </c>
      <c r="AH19" s="323" t="s">
        <v>406</v>
      </c>
      <c r="AI19" s="342" t="s">
        <v>407</v>
      </c>
      <c r="AJ19" s="178"/>
    </row>
    <row r="20" spans="1:36" ht="38.25" x14ac:dyDescent="0.2">
      <c r="A20" s="389"/>
      <c r="B20" s="96" t="s">
        <v>47</v>
      </c>
      <c r="C20" s="96" t="s">
        <v>48</v>
      </c>
      <c r="D20" s="234">
        <v>0</v>
      </c>
      <c r="E20" s="124" t="s">
        <v>88</v>
      </c>
      <c r="F20" s="127" t="s">
        <v>504</v>
      </c>
      <c r="G20" s="83">
        <f t="shared" ref="G20:M20" si="6">100%/7</f>
        <v>0.14285714285714285</v>
      </c>
      <c r="H20" s="91">
        <f t="shared" si="6"/>
        <v>0.14285714285714285</v>
      </c>
      <c r="I20" s="84">
        <f t="shared" si="6"/>
        <v>0.14285714285714285</v>
      </c>
      <c r="J20" s="90">
        <f t="shared" si="6"/>
        <v>0.14285714285714285</v>
      </c>
      <c r="K20" s="90">
        <f t="shared" si="6"/>
        <v>0.14285714285714285</v>
      </c>
      <c r="L20" s="90">
        <f t="shared" si="6"/>
        <v>0.14285714285714285</v>
      </c>
      <c r="M20" s="90">
        <f t="shared" si="6"/>
        <v>0.14285714285714285</v>
      </c>
      <c r="N20" s="100">
        <f t="shared" si="1"/>
        <v>0.99999999999999978</v>
      </c>
      <c r="O20" s="234">
        <v>0</v>
      </c>
      <c r="P20" s="180"/>
      <c r="Q20" s="158">
        <f>G20+H20+I20</f>
        <v>0.42857142857142855</v>
      </c>
      <c r="R20" s="158">
        <v>0.43</v>
      </c>
      <c r="S20" s="158">
        <f>R20/Q20</f>
        <v>1.0033333333333334</v>
      </c>
      <c r="T20" s="150" t="s">
        <v>405</v>
      </c>
      <c r="U20" s="176" t="s">
        <v>398</v>
      </c>
      <c r="V20" s="176" t="s">
        <v>286</v>
      </c>
      <c r="W20" s="176" t="s">
        <v>398</v>
      </c>
      <c r="X20" s="344"/>
      <c r="Y20" s="344"/>
      <c r="Z20" s="344"/>
      <c r="AA20" s="361"/>
      <c r="AB20" s="323"/>
      <c r="AC20" s="323"/>
      <c r="AD20" s="361"/>
      <c r="AE20" s="323"/>
      <c r="AF20" s="323"/>
      <c r="AG20" s="361"/>
      <c r="AH20" s="323"/>
      <c r="AI20" s="342"/>
    </row>
    <row r="21" spans="1:36" s="172" customFormat="1" x14ac:dyDescent="0.2">
      <c r="A21" s="161"/>
      <c r="B21" s="162"/>
      <c r="C21" s="162"/>
      <c r="D21" s="162">
        <f>SUM(D17:D20)</f>
        <v>459093598</v>
      </c>
      <c r="E21" s="162"/>
      <c r="F21" s="163"/>
      <c r="G21" s="164">
        <f>AVERAGE(G17:G20)</f>
        <v>0.13392857142857142</v>
      </c>
      <c r="H21" s="164">
        <f t="shared" ref="H21:M21" si="7">AVERAGE(H17:H20)</f>
        <v>0.13705357142857144</v>
      </c>
      <c r="I21" s="164">
        <f t="shared" si="7"/>
        <v>0.14017857142857143</v>
      </c>
      <c r="J21" s="164">
        <f t="shared" si="7"/>
        <v>0.14330357142857142</v>
      </c>
      <c r="K21" s="164">
        <f t="shared" si="7"/>
        <v>0.14642857142857141</v>
      </c>
      <c r="L21" s="164">
        <f t="shared" si="7"/>
        <v>0.14642857142857141</v>
      </c>
      <c r="M21" s="164">
        <f t="shared" si="7"/>
        <v>0.15267857142857144</v>
      </c>
      <c r="N21" s="164">
        <f t="shared" si="1"/>
        <v>0.99999999999999978</v>
      </c>
      <c r="O21" s="162">
        <f>SUM(O17:O20)</f>
        <v>408691594</v>
      </c>
      <c r="P21" s="165">
        <f>AVERAGE(P17:P20)</f>
        <v>0.94449492440891891</v>
      </c>
      <c r="Q21" s="165">
        <f>AVERAGE(Q17:Q20)</f>
        <v>0.41116071428571427</v>
      </c>
      <c r="R21" s="165">
        <f>AVERAGE(R17:R20)</f>
        <v>0.35250000000000004</v>
      </c>
      <c r="S21" s="165">
        <f>AVERAGE(S17:S20)</f>
        <v>0.83947761194029857</v>
      </c>
      <c r="T21" s="166"/>
      <c r="U21" s="167"/>
      <c r="V21" s="167"/>
      <c r="W21" s="167"/>
      <c r="X21" s="168"/>
      <c r="Y21" s="168"/>
      <c r="Z21" s="168"/>
      <c r="AA21" s="169">
        <f>AVERAGE(AA22:AA25)</f>
        <v>0.42932692307692311</v>
      </c>
      <c r="AB21" s="181">
        <v>0.35346153846153849</v>
      </c>
      <c r="AC21" s="170"/>
      <c r="AD21" s="169"/>
      <c r="AE21" s="170"/>
      <c r="AF21" s="170"/>
      <c r="AG21" s="169"/>
      <c r="AH21" s="170"/>
      <c r="AI21" s="171"/>
    </row>
    <row r="22" spans="1:36" ht="409.5" customHeight="1" x14ac:dyDescent="0.2">
      <c r="A22" s="302" t="s">
        <v>469</v>
      </c>
      <c r="B22" s="323" t="s">
        <v>166</v>
      </c>
      <c r="C22" s="323" t="s">
        <v>49</v>
      </c>
      <c r="D22" s="336">
        <v>150259362</v>
      </c>
      <c r="E22" s="309" t="s">
        <v>506</v>
      </c>
      <c r="F22" s="309" t="s">
        <v>505</v>
      </c>
      <c r="G22" s="307">
        <v>0.12</v>
      </c>
      <c r="H22" s="311">
        <v>0.2</v>
      </c>
      <c r="I22" s="313">
        <v>0.12</v>
      </c>
      <c r="J22" s="315">
        <v>0.12</v>
      </c>
      <c r="K22" s="315">
        <v>0.2</v>
      </c>
      <c r="L22" s="315">
        <v>0.12</v>
      </c>
      <c r="M22" s="315">
        <v>0.12</v>
      </c>
      <c r="N22" s="298">
        <v>1</v>
      </c>
      <c r="O22" s="375">
        <v>141210224</v>
      </c>
      <c r="P22" s="333">
        <f>O22/D22</f>
        <v>0.93977654450575931</v>
      </c>
      <c r="Q22" s="300">
        <v>0.41399999999999998</v>
      </c>
      <c r="R22" s="300">
        <v>0.41400000000000003</v>
      </c>
      <c r="S22" s="300">
        <v>1.0077762237762236</v>
      </c>
      <c r="T22" s="325" t="s">
        <v>507</v>
      </c>
      <c r="U22" s="381" t="s">
        <v>508</v>
      </c>
      <c r="V22" s="381" t="s">
        <v>509</v>
      </c>
      <c r="W22" s="381" t="s">
        <v>510</v>
      </c>
      <c r="X22" s="151" t="s">
        <v>559</v>
      </c>
      <c r="Y22" s="151" t="s">
        <v>287</v>
      </c>
      <c r="Z22" s="151" t="s">
        <v>560</v>
      </c>
      <c r="AA22" s="183">
        <v>0.35346153846153849</v>
      </c>
      <c r="AB22" s="224" t="s">
        <v>288</v>
      </c>
      <c r="AC22" s="224" t="s">
        <v>286</v>
      </c>
      <c r="AD22" s="183">
        <v>0.04</v>
      </c>
      <c r="AE22" s="224" t="s">
        <v>289</v>
      </c>
      <c r="AF22" s="224" t="s">
        <v>286</v>
      </c>
      <c r="AG22" s="152">
        <v>5</v>
      </c>
      <c r="AH22" s="224" t="s">
        <v>434</v>
      </c>
      <c r="AI22" s="226" t="s">
        <v>399</v>
      </c>
      <c r="AJ22" s="147"/>
    </row>
    <row r="23" spans="1:36" ht="76.5" x14ac:dyDescent="0.2">
      <c r="A23" s="306"/>
      <c r="B23" s="323"/>
      <c r="C23" s="323"/>
      <c r="D23" s="337"/>
      <c r="E23" s="317"/>
      <c r="F23" s="317"/>
      <c r="G23" s="385"/>
      <c r="H23" s="386"/>
      <c r="I23" s="387"/>
      <c r="J23" s="378"/>
      <c r="K23" s="378"/>
      <c r="L23" s="378"/>
      <c r="M23" s="378"/>
      <c r="N23" s="379"/>
      <c r="O23" s="376"/>
      <c r="P23" s="334"/>
      <c r="Q23" s="380"/>
      <c r="R23" s="380"/>
      <c r="S23" s="380"/>
      <c r="T23" s="326"/>
      <c r="U23" s="382"/>
      <c r="V23" s="382"/>
      <c r="W23" s="382"/>
      <c r="X23" s="151"/>
      <c r="Y23" s="151" t="s">
        <v>459</v>
      </c>
      <c r="Z23" s="151" t="s">
        <v>285</v>
      </c>
      <c r="AA23" s="183">
        <v>0.71</v>
      </c>
      <c r="AB23" s="224" t="s">
        <v>566</v>
      </c>
      <c r="AC23" s="224" t="s">
        <v>561</v>
      </c>
      <c r="AD23" s="225">
        <v>1391.43</v>
      </c>
      <c r="AE23" s="224" t="s">
        <v>563</v>
      </c>
      <c r="AF23" s="224" t="s">
        <v>286</v>
      </c>
      <c r="AG23" s="225">
        <v>5772.0820000000003</v>
      </c>
      <c r="AH23" s="224" t="s">
        <v>564</v>
      </c>
      <c r="AI23" s="226" t="s">
        <v>435</v>
      </c>
      <c r="AJ23" s="147"/>
    </row>
    <row r="24" spans="1:36" ht="63.75" x14ac:dyDescent="0.2">
      <c r="A24" s="306"/>
      <c r="B24" s="323"/>
      <c r="C24" s="323"/>
      <c r="D24" s="337"/>
      <c r="E24" s="317"/>
      <c r="F24" s="317"/>
      <c r="G24" s="385"/>
      <c r="H24" s="386"/>
      <c r="I24" s="387"/>
      <c r="J24" s="378"/>
      <c r="K24" s="378"/>
      <c r="L24" s="378"/>
      <c r="M24" s="378"/>
      <c r="N24" s="379"/>
      <c r="O24" s="376"/>
      <c r="P24" s="334"/>
      <c r="Q24" s="380"/>
      <c r="R24" s="380"/>
      <c r="S24" s="380"/>
      <c r="T24" s="326"/>
      <c r="U24" s="382"/>
      <c r="V24" s="382"/>
      <c r="W24" s="382"/>
      <c r="X24" s="151"/>
      <c r="Y24" s="151" t="s">
        <v>348</v>
      </c>
      <c r="Z24" s="151" t="s">
        <v>349</v>
      </c>
      <c r="AA24" s="185">
        <v>0.5</v>
      </c>
      <c r="AB24" s="224" t="s">
        <v>565</v>
      </c>
      <c r="AC24" s="224" t="s">
        <v>286</v>
      </c>
      <c r="AD24" s="160">
        <f>3421/6971</f>
        <v>0.49074738201118923</v>
      </c>
      <c r="AE24" s="224" t="s">
        <v>350</v>
      </c>
      <c r="AF24" s="224" t="s">
        <v>286</v>
      </c>
      <c r="AG24" s="185">
        <v>0.56000000000000005</v>
      </c>
      <c r="AH24" s="224" t="s">
        <v>439</v>
      </c>
      <c r="AI24" s="226" t="s">
        <v>399</v>
      </c>
      <c r="AJ24" s="147"/>
    </row>
    <row r="25" spans="1:36" ht="114.75" x14ac:dyDescent="0.2">
      <c r="A25" s="303"/>
      <c r="B25" s="323"/>
      <c r="C25" s="323"/>
      <c r="D25" s="356"/>
      <c r="E25" s="310"/>
      <c r="F25" s="310"/>
      <c r="G25" s="308"/>
      <c r="H25" s="312"/>
      <c r="I25" s="314"/>
      <c r="J25" s="316"/>
      <c r="K25" s="316"/>
      <c r="L25" s="316"/>
      <c r="M25" s="316"/>
      <c r="N25" s="299"/>
      <c r="O25" s="377"/>
      <c r="P25" s="384"/>
      <c r="Q25" s="301"/>
      <c r="R25" s="301"/>
      <c r="S25" s="301"/>
      <c r="T25" s="341"/>
      <c r="U25" s="383"/>
      <c r="V25" s="383"/>
      <c r="W25" s="383"/>
      <c r="X25" s="151"/>
      <c r="Y25" s="151" t="s">
        <v>351</v>
      </c>
      <c r="Z25" s="151" t="s">
        <v>352</v>
      </c>
      <c r="AA25" s="185">
        <v>0.15384615384615385</v>
      </c>
      <c r="AB25" s="224" t="s">
        <v>381</v>
      </c>
      <c r="AC25" s="224" t="s">
        <v>562</v>
      </c>
      <c r="AD25" s="160">
        <f>72/277</f>
        <v>0.25992779783393499</v>
      </c>
      <c r="AE25" s="224" t="s">
        <v>353</v>
      </c>
      <c r="AF25" s="224" t="s">
        <v>354</v>
      </c>
      <c r="AG25" s="185">
        <v>0</v>
      </c>
      <c r="AH25" s="224" t="s">
        <v>437</v>
      </c>
      <c r="AI25" s="226" t="s">
        <v>438</v>
      </c>
      <c r="AJ25" s="147"/>
    </row>
    <row r="26" spans="1:36" ht="294" customHeight="1" x14ac:dyDescent="0.2">
      <c r="A26" s="369">
        <f>SUM(D22:D30)</f>
        <v>1090569362</v>
      </c>
      <c r="B26" s="186" t="s">
        <v>50</v>
      </c>
      <c r="C26" s="186" t="s">
        <v>51</v>
      </c>
      <c r="D26" s="234">
        <v>930910000</v>
      </c>
      <c r="E26" s="124" t="s">
        <v>113</v>
      </c>
      <c r="F26" s="127" t="s">
        <v>511</v>
      </c>
      <c r="G26" s="95">
        <v>0.17714285714285716</v>
      </c>
      <c r="H26" s="97">
        <v>0.17380952380952383</v>
      </c>
      <c r="I26" s="98">
        <v>0.12714285714285714</v>
      </c>
      <c r="J26" s="99">
        <v>0.12714285714285714</v>
      </c>
      <c r="K26" s="99">
        <v>0.14047619047619045</v>
      </c>
      <c r="L26" s="99">
        <v>0.12714285714285714</v>
      </c>
      <c r="M26" s="99">
        <v>0.12714285714285714</v>
      </c>
      <c r="N26" s="100">
        <v>1</v>
      </c>
      <c r="O26" s="232">
        <v>829292836</v>
      </c>
      <c r="P26" s="187">
        <f>O26/D26</f>
        <v>0.89084104370991823</v>
      </c>
      <c r="Q26" s="158">
        <v>0.47809523809523813</v>
      </c>
      <c r="R26" s="158">
        <v>0.47666666666666674</v>
      </c>
      <c r="S26" s="158">
        <v>0.99555555555555564</v>
      </c>
      <c r="T26" s="188" t="s">
        <v>456</v>
      </c>
      <c r="U26" s="189" t="s">
        <v>398</v>
      </c>
      <c r="V26" s="189" t="s">
        <v>286</v>
      </c>
      <c r="W26" s="189" t="s">
        <v>398</v>
      </c>
      <c r="X26" s="344" t="s">
        <v>307</v>
      </c>
      <c r="Y26" s="344" t="s">
        <v>336</v>
      </c>
      <c r="Z26" s="344" t="s">
        <v>336</v>
      </c>
      <c r="AA26" s="329">
        <v>5</v>
      </c>
      <c r="AB26" s="323" t="s">
        <v>337</v>
      </c>
      <c r="AC26" s="323" t="s">
        <v>338</v>
      </c>
      <c r="AD26" s="373">
        <v>0.03</v>
      </c>
      <c r="AE26" s="323" t="s">
        <v>339</v>
      </c>
      <c r="AF26" s="323" t="s">
        <v>286</v>
      </c>
      <c r="AG26" s="374">
        <v>18</v>
      </c>
      <c r="AH26" s="368" t="s">
        <v>460</v>
      </c>
      <c r="AI26" s="342" t="s">
        <v>399</v>
      </c>
      <c r="AJ26" s="147"/>
    </row>
    <row r="27" spans="1:36" ht="76.5" x14ac:dyDescent="0.2">
      <c r="A27" s="370"/>
      <c r="B27" s="104" t="s">
        <v>385</v>
      </c>
      <c r="C27" s="106" t="s">
        <v>391</v>
      </c>
      <c r="D27" s="237">
        <v>9000000</v>
      </c>
      <c r="E27" s="127" t="s">
        <v>386</v>
      </c>
      <c r="F27" s="127" t="s">
        <v>539</v>
      </c>
      <c r="G27" s="95">
        <v>0.12</v>
      </c>
      <c r="H27" s="97">
        <v>0.2</v>
      </c>
      <c r="I27" s="98">
        <v>0.12</v>
      </c>
      <c r="J27" s="99">
        <v>0.12</v>
      </c>
      <c r="K27" s="99">
        <v>0.2</v>
      </c>
      <c r="L27" s="99">
        <v>0.12</v>
      </c>
      <c r="M27" s="99">
        <v>0.12</v>
      </c>
      <c r="N27" s="100">
        <f>SUM(G27:M27)</f>
        <v>1</v>
      </c>
      <c r="O27" s="236">
        <v>9000000</v>
      </c>
      <c r="P27" s="190">
        <f>O27/D27</f>
        <v>1</v>
      </c>
      <c r="Q27" s="158">
        <f t="shared" ref="Q27:Q37" si="8">G27+H27+I27</f>
        <v>0.44</v>
      </c>
      <c r="R27" s="158">
        <v>0.45</v>
      </c>
      <c r="S27" s="158">
        <f>R27/Q27</f>
        <v>1.0227272727272727</v>
      </c>
      <c r="T27" s="154" t="s">
        <v>429</v>
      </c>
      <c r="U27" s="184" t="s">
        <v>398</v>
      </c>
      <c r="V27" s="184" t="s">
        <v>286</v>
      </c>
      <c r="W27" s="184" t="s">
        <v>398</v>
      </c>
      <c r="X27" s="344"/>
      <c r="Y27" s="344"/>
      <c r="Z27" s="344"/>
      <c r="AA27" s="329"/>
      <c r="AB27" s="323"/>
      <c r="AC27" s="323"/>
      <c r="AD27" s="373"/>
      <c r="AE27" s="323"/>
      <c r="AF27" s="323"/>
      <c r="AG27" s="374"/>
      <c r="AH27" s="323"/>
      <c r="AI27" s="342"/>
    </row>
    <row r="28" spans="1:36" ht="153" x14ac:dyDescent="0.2">
      <c r="A28" s="370"/>
      <c r="B28" s="96" t="s">
        <v>116</v>
      </c>
      <c r="C28" s="106" t="s">
        <v>125</v>
      </c>
      <c r="D28" s="237">
        <v>0</v>
      </c>
      <c r="E28" s="127" t="s">
        <v>221</v>
      </c>
      <c r="F28" s="127" t="s">
        <v>540</v>
      </c>
      <c r="G28" s="95">
        <f>100%/7</f>
        <v>0.14285714285714285</v>
      </c>
      <c r="H28" s="80">
        <f t="shared" ref="H28:M28" si="9">G28</f>
        <v>0.14285714285714285</v>
      </c>
      <c r="I28" s="81">
        <f t="shared" si="9"/>
        <v>0.14285714285714285</v>
      </c>
      <c r="J28" s="82">
        <f t="shared" si="9"/>
        <v>0.14285714285714285</v>
      </c>
      <c r="K28" s="82">
        <f t="shared" si="9"/>
        <v>0.14285714285714285</v>
      </c>
      <c r="L28" s="82">
        <f t="shared" si="9"/>
        <v>0.14285714285714285</v>
      </c>
      <c r="M28" s="82">
        <f t="shared" si="9"/>
        <v>0.14285714285714285</v>
      </c>
      <c r="N28" s="100">
        <f>SUM(G28:M28)</f>
        <v>0.99999999999999978</v>
      </c>
      <c r="O28" s="237">
        <v>0</v>
      </c>
      <c r="P28" s="179"/>
      <c r="Q28" s="158">
        <f>G28+H28+I28</f>
        <v>0.42857142857142855</v>
      </c>
      <c r="R28" s="158">
        <v>0.43</v>
      </c>
      <c r="S28" s="158">
        <f>R28/Q28</f>
        <v>1.0033333333333334</v>
      </c>
      <c r="T28" s="154" t="s">
        <v>430</v>
      </c>
      <c r="U28" s="184" t="s">
        <v>398</v>
      </c>
      <c r="V28" s="184" t="s">
        <v>286</v>
      </c>
      <c r="W28" s="184" t="s">
        <v>398</v>
      </c>
      <c r="X28" s="344" t="s">
        <v>290</v>
      </c>
      <c r="Y28" s="344" t="s">
        <v>331</v>
      </c>
      <c r="Z28" s="344" t="s">
        <v>332</v>
      </c>
      <c r="AA28" s="361">
        <f>6/9</f>
        <v>0.66666666666666663</v>
      </c>
      <c r="AB28" s="338" t="s">
        <v>333</v>
      </c>
      <c r="AC28" s="338" t="s">
        <v>334</v>
      </c>
      <c r="AD28" s="361">
        <f>6/7</f>
        <v>0.8571428571428571</v>
      </c>
      <c r="AE28" s="338" t="s">
        <v>335</v>
      </c>
      <c r="AF28" s="338" t="s">
        <v>286</v>
      </c>
      <c r="AG28" s="361">
        <v>1</v>
      </c>
      <c r="AH28" s="372" t="s">
        <v>461</v>
      </c>
      <c r="AI28" s="352" t="s">
        <v>436</v>
      </c>
      <c r="AJ28" s="147"/>
    </row>
    <row r="29" spans="1:36" ht="89.25" x14ac:dyDescent="0.2">
      <c r="A29" s="370"/>
      <c r="B29" s="96" t="s">
        <v>47</v>
      </c>
      <c r="C29" s="96" t="s">
        <v>96</v>
      </c>
      <c r="D29" s="237">
        <v>0</v>
      </c>
      <c r="E29" s="127" t="s">
        <v>90</v>
      </c>
      <c r="F29" s="127" t="s">
        <v>541</v>
      </c>
      <c r="G29" s="95">
        <v>0</v>
      </c>
      <c r="H29" s="97">
        <v>0.2</v>
      </c>
      <c r="I29" s="98">
        <v>0.15</v>
      </c>
      <c r="J29" s="99">
        <v>0.15</v>
      </c>
      <c r="K29" s="99">
        <v>0.2</v>
      </c>
      <c r="L29" s="99">
        <v>0.15</v>
      </c>
      <c r="M29" s="99">
        <v>0.15</v>
      </c>
      <c r="N29" s="100">
        <f>SUM(G29:M29)</f>
        <v>1</v>
      </c>
      <c r="O29" s="237">
        <v>0</v>
      </c>
      <c r="P29" s="179"/>
      <c r="Q29" s="158">
        <f t="shared" si="8"/>
        <v>0.35</v>
      </c>
      <c r="R29" s="158">
        <v>0.35</v>
      </c>
      <c r="S29" s="158">
        <f>R29/Q29</f>
        <v>1</v>
      </c>
      <c r="T29" s="154" t="s">
        <v>431</v>
      </c>
      <c r="U29" s="184" t="s">
        <v>398</v>
      </c>
      <c r="V29" s="184" t="s">
        <v>286</v>
      </c>
      <c r="W29" s="184" t="s">
        <v>398</v>
      </c>
      <c r="X29" s="344"/>
      <c r="Y29" s="344"/>
      <c r="Z29" s="344"/>
      <c r="AA29" s="361"/>
      <c r="AB29" s="338"/>
      <c r="AC29" s="338"/>
      <c r="AD29" s="361"/>
      <c r="AE29" s="338"/>
      <c r="AF29" s="338"/>
      <c r="AG29" s="361"/>
      <c r="AH29" s="338"/>
      <c r="AI29" s="352"/>
    </row>
    <row r="30" spans="1:36" ht="51" x14ac:dyDescent="0.2">
      <c r="A30" s="371"/>
      <c r="B30" s="104" t="s">
        <v>91</v>
      </c>
      <c r="C30" s="104" t="s">
        <v>97</v>
      </c>
      <c r="D30" s="237">
        <v>400000</v>
      </c>
      <c r="E30" s="127" t="s">
        <v>101</v>
      </c>
      <c r="F30" s="127" t="s">
        <v>542</v>
      </c>
      <c r="G30" s="95">
        <f>100%/7</f>
        <v>0.14285714285714285</v>
      </c>
      <c r="H30" s="97">
        <f>G30</f>
        <v>0.14285714285714285</v>
      </c>
      <c r="I30" s="98">
        <f>G30</f>
        <v>0.14285714285714285</v>
      </c>
      <c r="J30" s="99">
        <f>G30</f>
        <v>0.14285714285714285</v>
      </c>
      <c r="K30" s="99">
        <f>G30</f>
        <v>0.14285714285714285</v>
      </c>
      <c r="L30" s="99">
        <f>G30</f>
        <v>0.14285714285714285</v>
      </c>
      <c r="M30" s="99">
        <f>G30</f>
        <v>0.14285714285714285</v>
      </c>
      <c r="N30" s="100">
        <f>SUM(G30:M30)</f>
        <v>0.99999999999999978</v>
      </c>
      <c r="O30" s="237">
        <v>0</v>
      </c>
      <c r="P30" s="190"/>
      <c r="Q30" s="158">
        <f t="shared" si="8"/>
        <v>0.42857142857142855</v>
      </c>
      <c r="R30" s="158">
        <v>0.43</v>
      </c>
      <c r="S30" s="158">
        <f>R30/Q30</f>
        <v>1.0033333333333334</v>
      </c>
      <c r="T30" s="154" t="s">
        <v>432</v>
      </c>
      <c r="U30" s="182" t="s">
        <v>433</v>
      </c>
      <c r="V30" s="182" t="s">
        <v>427</v>
      </c>
      <c r="W30" s="182" t="s">
        <v>428</v>
      </c>
      <c r="X30" s="344"/>
      <c r="Y30" s="344"/>
      <c r="Z30" s="344"/>
      <c r="AA30" s="361"/>
      <c r="AB30" s="338"/>
      <c r="AC30" s="338"/>
      <c r="AD30" s="361"/>
      <c r="AE30" s="338"/>
      <c r="AF30" s="338"/>
      <c r="AG30" s="361"/>
      <c r="AH30" s="338"/>
      <c r="AI30" s="352"/>
    </row>
    <row r="31" spans="1:36" s="172" customFormat="1" x14ac:dyDescent="0.2">
      <c r="A31" s="161"/>
      <c r="B31" s="162"/>
      <c r="C31" s="162"/>
      <c r="D31" s="247">
        <f>SUM(D22:D30)</f>
        <v>1090569362</v>
      </c>
      <c r="E31" s="162"/>
      <c r="F31" s="163"/>
      <c r="G31" s="191">
        <f t="shared" ref="G31:N31" si="10">AVERAGE(G22:G30)</f>
        <v>0.11714285714285715</v>
      </c>
      <c r="H31" s="191">
        <f t="shared" si="10"/>
        <v>0.17658730158730154</v>
      </c>
      <c r="I31" s="191">
        <f t="shared" si="10"/>
        <v>0.13380952380952382</v>
      </c>
      <c r="J31" s="191">
        <f t="shared" si="10"/>
        <v>0.13380952380952382</v>
      </c>
      <c r="K31" s="191">
        <f t="shared" si="10"/>
        <v>0.17103174603174601</v>
      </c>
      <c r="L31" s="191">
        <f t="shared" si="10"/>
        <v>0.13380952380952382</v>
      </c>
      <c r="M31" s="191">
        <f t="shared" si="10"/>
        <v>0.13380952380952382</v>
      </c>
      <c r="N31" s="191">
        <f t="shared" si="10"/>
        <v>1</v>
      </c>
      <c r="O31" s="162">
        <f>SUM(O22:O30)</f>
        <v>979503060</v>
      </c>
      <c r="P31" s="165">
        <f>AVERAGE(P22:P30)</f>
        <v>0.94353919607189252</v>
      </c>
      <c r="Q31" s="165">
        <f>AVERAGE(Q22:Q30)</f>
        <v>0.42320634920634914</v>
      </c>
      <c r="R31" s="165">
        <f>AVERAGE(R22:R30)</f>
        <v>0.42511111111111116</v>
      </c>
      <c r="S31" s="165">
        <f>AVERAGE(S22:S30)</f>
        <v>1.0054542864542866</v>
      </c>
      <c r="T31" s="166"/>
      <c r="U31" s="167"/>
      <c r="V31" s="167"/>
      <c r="W31" s="167"/>
      <c r="X31" s="192"/>
      <c r="Y31" s="192"/>
      <c r="Z31" s="192"/>
      <c r="AA31" s="193"/>
      <c r="AB31" s="192"/>
      <c r="AC31" s="192"/>
      <c r="AD31" s="193"/>
      <c r="AE31" s="192"/>
      <c r="AF31" s="192"/>
      <c r="AG31" s="193"/>
      <c r="AH31" s="192"/>
      <c r="AI31" s="194"/>
    </row>
    <row r="32" spans="1:36" ht="71.25" customHeight="1" x14ac:dyDescent="0.2">
      <c r="A32" s="367" t="s">
        <v>470</v>
      </c>
      <c r="B32" s="104" t="s">
        <v>53</v>
      </c>
      <c r="C32" s="104" t="s">
        <v>54</v>
      </c>
      <c r="D32" s="234">
        <v>35940000</v>
      </c>
      <c r="E32" s="338" t="s">
        <v>103</v>
      </c>
      <c r="F32" s="127" t="s">
        <v>543</v>
      </c>
      <c r="G32" s="95">
        <v>0.12</v>
      </c>
      <c r="H32" s="97">
        <v>0.1</v>
      </c>
      <c r="I32" s="98">
        <v>0.1</v>
      </c>
      <c r="J32" s="99">
        <v>0.15</v>
      </c>
      <c r="K32" s="99">
        <v>0.1</v>
      </c>
      <c r="L32" s="99">
        <v>0.18</v>
      </c>
      <c r="M32" s="99">
        <v>0.25</v>
      </c>
      <c r="N32" s="100">
        <f>SUM(G32:M32)</f>
        <v>1</v>
      </c>
      <c r="O32" s="232">
        <v>35738554</v>
      </c>
      <c r="P32" s="174">
        <f>O32/D32</f>
        <v>0.99439493600445183</v>
      </c>
      <c r="Q32" s="149">
        <f t="shared" si="8"/>
        <v>0.32</v>
      </c>
      <c r="R32" s="149">
        <v>0.32</v>
      </c>
      <c r="S32" s="149">
        <f t="shared" ref="S32:S37" si="11">R32/Q32</f>
        <v>1</v>
      </c>
      <c r="T32" s="195" t="s">
        <v>451</v>
      </c>
      <c r="U32" s="184" t="s">
        <v>398</v>
      </c>
      <c r="V32" s="184" t="s">
        <v>286</v>
      </c>
      <c r="W32" s="184" t="s">
        <v>398</v>
      </c>
      <c r="X32" s="344" t="s">
        <v>284</v>
      </c>
      <c r="Y32" s="344" t="s">
        <v>373</v>
      </c>
      <c r="Z32" s="344" t="s">
        <v>374</v>
      </c>
      <c r="AA32" s="353">
        <v>0.875</v>
      </c>
      <c r="AB32" s="338" t="s">
        <v>375</v>
      </c>
      <c r="AC32" s="338" t="s">
        <v>376</v>
      </c>
      <c r="AD32" s="353">
        <v>0.95</v>
      </c>
      <c r="AE32" s="338" t="s">
        <v>377</v>
      </c>
      <c r="AF32" s="338" t="s">
        <v>378</v>
      </c>
      <c r="AG32" s="353">
        <v>1</v>
      </c>
      <c r="AH32" s="323" t="s">
        <v>488</v>
      </c>
      <c r="AI32" s="352" t="s">
        <v>489</v>
      </c>
    </row>
    <row r="33" spans="1:35" ht="51" x14ac:dyDescent="0.2">
      <c r="A33" s="367"/>
      <c r="B33" s="104" t="s">
        <v>452</v>
      </c>
      <c r="C33" s="104" t="s">
        <v>56</v>
      </c>
      <c r="D33" s="237">
        <v>0</v>
      </c>
      <c r="E33" s="338"/>
      <c r="F33" s="127" t="s">
        <v>544</v>
      </c>
      <c r="G33" s="95">
        <v>0.14000000000000001</v>
      </c>
      <c r="H33" s="97">
        <v>0.1</v>
      </c>
      <c r="I33" s="98">
        <v>0.1</v>
      </c>
      <c r="J33" s="99">
        <v>0.12</v>
      </c>
      <c r="K33" s="99">
        <v>0.15</v>
      </c>
      <c r="L33" s="99">
        <v>0.19</v>
      </c>
      <c r="M33" s="99">
        <v>0.2</v>
      </c>
      <c r="N33" s="100">
        <f>SUM(G33:M33)</f>
        <v>1</v>
      </c>
      <c r="O33" s="237">
        <v>0</v>
      </c>
      <c r="P33" s="179"/>
      <c r="Q33" s="158">
        <f t="shared" si="8"/>
        <v>0.34</v>
      </c>
      <c r="R33" s="158">
        <v>0.34</v>
      </c>
      <c r="S33" s="158">
        <f t="shared" si="11"/>
        <v>1</v>
      </c>
      <c r="T33" s="154" t="s">
        <v>408</v>
      </c>
      <c r="U33" s="184" t="s">
        <v>398</v>
      </c>
      <c r="V33" s="184" t="s">
        <v>286</v>
      </c>
      <c r="W33" s="184" t="s">
        <v>398</v>
      </c>
      <c r="X33" s="344"/>
      <c r="Y33" s="344"/>
      <c r="Z33" s="344"/>
      <c r="AA33" s="353"/>
      <c r="AB33" s="338"/>
      <c r="AC33" s="338"/>
      <c r="AD33" s="353"/>
      <c r="AE33" s="338"/>
      <c r="AF33" s="338"/>
      <c r="AG33" s="353"/>
      <c r="AH33" s="323"/>
      <c r="AI33" s="352"/>
    </row>
    <row r="34" spans="1:35" ht="51" x14ac:dyDescent="0.2">
      <c r="A34" s="359">
        <f>SUM(D32:D37)</f>
        <v>1936765400</v>
      </c>
      <c r="B34" s="104" t="s">
        <v>57</v>
      </c>
      <c r="C34" s="104" t="s">
        <v>58</v>
      </c>
      <c r="D34" s="237">
        <v>33000000</v>
      </c>
      <c r="E34" s="338"/>
      <c r="F34" s="127" t="s">
        <v>545</v>
      </c>
      <c r="G34" s="95">
        <f>100%/7</f>
        <v>0.14285714285714285</v>
      </c>
      <c r="H34" s="97">
        <v>0.26</v>
      </c>
      <c r="I34" s="98">
        <v>0.2</v>
      </c>
      <c r="J34" s="99">
        <v>0.15</v>
      </c>
      <c r="K34" s="99">
        <v>0.15</v>
      </c>
      <c r="L34" s="99">
        <v>0.05</v>
      </c>
      <c r="M34" s="99">
        <v>0.05</v>
      </c>
      <c r="N34" s="100">
        <f>SUM(G34:M34)</f>
        <v>1.0028571428571429</v>
      </c>
      <c r="O34" s="238">
        <v>32968627</v>
      </c>
      <c r="P34" s="190">
        <f>O34/D34</f>
        <v>0.99904930303030304</v>
      </c>
      <c r="Q34" s="158">
        <f t="shared" si="8"/>
        <v>0.60285714285714287</v>
      </c>
      <c r="R34" s="158">
        <v>0.6</v>
      </c>
      <c r="S34" s="158">
        <f t="shared" si="11"/>
        <v>0.99526066350710896</v>
      </c>
      <c r="T34" s="154" t="s">
        <v>409</v>
      </c>
      <c r="U34" s="184" t="s">
        <v>398</v>
      </c>
      <c r="V34" s="184" t="s">
        <v>286</v>
      </c>
      <c r="W34" s="184" t="s">
        <v>398</v>
      </c>
      <c r="X34" s="344"/>
      <c r="Y34" s="344"/>
      <c r="Z34" s="344"/>
      <c r="AA34" s="353"/>
      <c r="AB34" s="338"/>
      <c r="AC34" s="338"/>
      <c r="AD34" s="353"/>
      <c r="AE34" s="338"/>
      <c r="AF34" s="338"/>
      <c r="AG34" s="353"/>
      <c r="AH34" s="323"/>
      <c r="AI34" s="352"/>
    </row>
    <row r="35" spans="1:35" ht="41.25" customHeight="1" x14ac:dyDescent="0.2">
      <c r="A35" s="360"/>
      <c r="B35" s="104" t="s">
        <v>59</v>
      </c>
      <c r="C35" s="104" t="s">
        <v>60</v>
      </c>
      <c r="D35" s="234">
        <v>1498600000</v>
      </c>
      <c r="E35" s="338" t="s">
        <v>102</v>
      </c>
      <c r="F35" s="338" t="s">
        <v>546</v>
      </c>
      <c r="G35" s="362">
        <v>0.14000000000000001</v>
      </c>
      <c r="H35" s="363">
        <v>0.12</v>
      </c>
      <c r="I35" s="364">
        <v>0.1</v>
      </c>
      <c r="J35" s="365">
        <v>0.15</v>
      </c>
      <c r="K35" s="365">
        <v>0.12</v>
      </c>
      <c r="L35" s="365">
        <v>0.2</v>
      </c>
      <c r="M35" s="365">
        <v>0.17</v>
      </c>
      <c r="N35" s="366">
        <f>SUM(G35:M35)</f>
        <v>1</v>
      </c>
      <c r="O35" s="239">
        <v>1483272707</v>
      </c>
      <c r="P35" s="174">
        <f>O35/D35</f>
        <v>0.98977225877485653</v>
      </c>
      <c r="Q35" s="300">
        <f t="shared" si="8"/>
        <v>0.36</v>
      </c>
      <c r="R35" s="300">
        <v>0.36</v>
      </c>
      <c r="S35" s="300">
        <f t="shared" si="11"/>
        <v>1</v>
      </c>
      <c r="T35" s="325" t="s">
        <v>447</v>
      </c>
      <c r="U35" s="184" t="s">
        <v>398</v>
      </c>
      <c r="V35" s="184" t="s">
        <v>286</v>
      </c>
      <c r="W35" s="184" t="s">
        <v>398</v>
      </c>
      <c r="X35" s="344"/>
      <c r="Y35" s="344"/>
      <c r="Z35" s="344"/>
      <c r="AA35" s="353"/>
      <c r="AB35" s="338"/>
      <c r="AC35" s="338"/>
      <c r="AD35" s="353"/>
      <c r="AE35" s="338"/>
      <c r="AF35" s="338"/>
      <c r="AG35" s="353"/>
      <c r="AH35" s="323"/>
      <c r="AI35" s="352"/>
    </row>
    <row r="36" spans="1:35" ht="38.25" x14ac:dyDescent="0.2">
      <c r="A36" s="360"/>
      <c r="B36" s="104" t="s">
        <v>117</v>
      </c>
      <c r="C36" s="106" t="s">
        <v>119</v>
      </c>
      <c r="D36" s="237">
        <v>298900000</v>
      </c>
      <c r="E36" s="338"/>
      <c r="F36" s="338"/>
      <c r="G36" s="362"/>
      <c r="H36" s="363"/>
      <c r="I36" s="364"/>
      <c r="J36" s="365"/>
      <c r="K36" s="365"/>
      <c r="L36" s="365"/>
      <c r="M36" s="365"/>
      <c r="N36" s="366"/>
      <c r="O36" s="238">
        <v>270500388.70999998</v>
      </c>
      <c r="P36" s="190">
        <f t="shared" ref="P36:P41" si="12">O36/D36</f>
        <v>0.90498624526597515</v>
      </c>
      <c r="Q36" s="301"/>
      <c r="R36" s="301"/>
      <c r="S36" s="301"/>
      <c r="T36" s="326"/>
      <c r="U36" s="184" t="s">
        <v>398</v>
      </c>
      <c r="V36" s="184" t="s">
        <v>286</v>
      </c>
      <c r="W36" s="184" t="s">
        <v>398</v>
      </c>
      <c r="X36" s="344"/>
      <c r="Y36" s="344"/>
      <c r="Z36" s="344"/>
      <c r="AA36" s="353"/>
      <c r="AB36" s="338"/>
      <c r="AC36" s="338"/>
      <c r="AD36" s="353"/>
      <c r="AE36" s="338"/>
      <c r="AF36" s="338"/>
      <c r="AG36" s="353"/>
      <c r="AH36" s="323"/>
      <c r="AI36" s="352"/>
    </row>
    <row r="37" spans="1:35" ht="51" x14ac:dyDescent="0.2">
      <c r="A37" s="360"/>
      <c r="B37" s="104" t="s">
        <v>47</v>
      </c>
      <c r="C37" s="104" t="s">
        <v>62</v>
      </c>
      <c r="D37" s="237">
        <v>70325400</v>
      </c>
      <c r="E37" s="127" t="s">
        <v>103</v>
      </c>
      <c r="F37" s="127" t="s">
        <v>547</v>
      </c>
      <c r="G37" s="95">
        <v>0.14000000000000001</v>
      </c>
      <c r="H37" s="97">
        <v>0.13</v>
      </c>
      <c r="I37" s="98">
        <v>0.12</v>
      </c>
      <c r="J37" s="99">
        <v>0.15</v>
      </c>
      <c r="K37" s="99">
        <v>0.12</v>
      </c>
      <c r="L37" s="99">
        <v>0.16</v>
      </c>
      <c r="M37" s="99">
        <v>0.18</v>
      </c>
      <c r="N37" s="100">
        <f>SUM(G37:M37)</f>
        <v>1</v>
      </c>
      <c r="O37" s="238">
        <v>63434002</v>
      </c>
      <c r="P37" s="190">
        <f t="shared" si="12"/>
        <v>0.90200698467410068</v>
      </c>
      <c r="Q37" s="158">
        <f t="shared" si="8"/>
        <v>0.39</v>
      </c>
      <c r="R37" s="158">
        <v>0.39</v>
      </c>
      <c r="S37" s="158">
        <f t="shared" si="11"/>
        <v>1</v>
      </c>
      <c r="T37" s="341"/>
      <c r="U37" s="184" t="s">
        <v>398</v>
      </c>
      <c r="V37" s="184" t="s">
        <v>286</v>
      </c>
      <c r="W37" s="184" t="s">
        <v>398</v>
      </c>
      <c r="X37" s="344"/>
      <c r="Y37" s="344"/>
      <c r="Z37" s="344"/>
      <c r="AA37" s="353"/>
      <c r="AB37" s="338"/>
      <c r="AC37" s="338"/>
      <c r="AD37" s="353"/>
      <c r="AE37" s="338"/>
      <c r="AF37" s="338"/>
      <c r="AG37" s="353"/>
      <c r="AH37" s="323"/>
      <c r="AI37" s="352"/>
    </row>
    <row r="38" spans="1:35" s="172" customFormat="1" x14ac:dyDescent="0.2">
      <c r="A38" s="161"/>
      <c r="B38" s="162"/>
      <c r="C38" s="162"/>
      <c r="D38" s="162">
        <f>SUM(D32:D37)</f>
        <v>1936765400</v>
      </c>
      <c r="E38" s="162"/>
      <c r="F38" s="163"/>
      <c r="G38" s="191">
        <f>AVERAGE(G32:G37)</f>
        <v>0.13657142857142859</v>
      </c>
      <c r="H38" s="191">
        <f t="shared" ref="H38:N38" si="13">AVERAGE(H32:H37)</f>
        <v>0.14200000000000002</v>
      </c>
      <c r="I38" s="191">
        <f t="shared" si="13"/>
        <v>0.124</v>
      </c>
      <c r="J38" s="191">
        <f t="shared" si="13"/>
        <v>0.14400000000000002</v>
      </c>
      <c r="K38" s="191">
        <f t="shared" si="13"/>
        <v>0.128</v>
      </c>
      <c r="L38" s="191">
        <f t="shared" si="13"/>
        <v>0.156</v>
      </c>
      <c r="M38" s="191">
        <f t="shared" si="13"/>
        <v>0.17</v>
      </c>
      <c r="N38" s="191">
        <f t="shared" si="13"/>
        <v>1.0005714285714284</v>
      </c>
      <c r="O38" s="162">
        <f>SUM(O32:O37)</f>
        <v>1885914278.71</v>
      </c>
      <c r="P38" s="165">
        <f>AVERAGE(P32:P37)</f>
        <v>0.95804194554993738</v>
      </c>
      <c r="Q38" s="165">
        <f>AVERAGE(Q32:Q37)</f>
        <v>0.40257142857142858</v>
      </c>
      <c r="R38" s="165">
        <f>AVERAGE(R32:R37)</f>
        <v>0.40200000000000002</v>
      </c>
      <c r="S38" s="165">
        <f>AVERAGE(S32:S37)</f>
        <v>0.99905213270142179</v>
      </c>
      <c r="T38" s="166"/>
      <c r="U38" s="167"/>
      <c r="V38" s="167"/>
      <c r="W38" s="167"/>
      <c r="X38" s="196"/>
      <c r="Y38" s="196"/>
      <c r="Z38" s="196"/>
      <c r="AA38" s="197"/>
      <c r="AB38" s="198"/>
      <c r="AC38" s="198"/>
      <c r="AD38" s="197"/>
      <c r="AE38" s="198"/>
      <c r="AF38" s="198"/>
      <c r="AG38" s="197"/>
      <c r="AH38" s="198"/>
      <c r="AI38" s="199"/>
    </row>
    <row r="39" spans="1:35" ht="66" customHeight="1" x14ac:dyDescent="0.2">
      <c r="A39" s="200" t="s">
        <v>471</v>
      </c>
      <c r="B39" s="186" t="s">
        <v>104</v>
      </c>
      <c r="C39" s="186" t="s">
        <v>98</v>
      </c>
      <c r="D39" s="234">
        <v>6820000</v>
      </c>
      <c r="E39" s="124" t="s">
        <v>105</v>
      </c>
      <c r="F39" s="127" t="s">
        <v>512</v>
      </c>
      <c r="G39" s="83">
        <v>0.14285714285714285</v>
      </c>
      <c r="H39" s="91">
        <v>0.14285714285714285</v>
      </c>
      <c r="I39" s="84">
        <v>0.14285714285714285</v>
      </c>
      <c r="J39" s="90">
        <v>0.14285714285714285</v>
      </c>
      <c r="K39" s="90">
        <v>0.14285714285714285</v>
      </c>
      <c r="L39" s="90">
        <v>0.14285714285714285</v>
      </c>
      <c r="M39" s="90">
        <v>0.14285714285714285</v>
      </c>
      <c r="N39" s="100">
        <v>0.99999999999999967</v>
      </c>
      <c r="O39" s="239">
        <v>6820000</v>
      </c>
      <c r="P39" s="174">
        <f t="shared" si="12"/>
        <v>1</v>
      </c>
      <c r="Q39" s="158">
        <v>0.42857142857142855</v>
      </c>
      <c r="R39" s="158">
        <v>0.43</v>
      </c>
      <c r="S39" s="158">
        <v>1.0033333333333334</v>
      </c>
      <c r="T39" s="201" t="s">
        <v>487</v>
      </c>
      <c r="U39" s="159" t="s">
        <v>398</v>
      </c>
      <c r="V39" s="159" t="s">
        <v>399</v>
      </c>
      <c r="W39" s="159" t="s">
        <v>398</v>
      </c>
      <c r="X39" s="344" t="s">
        <v>290</v>
      </c>
      <c r="Y39" s="344" t="s">
        <v>361</v>
      </c>
      <c r="Z39" s="344" t="s">
        <v>362</v>
      </c>
      <c r="AA39" s="353">
        <v>0.95309999999999995</v>
      </c>
      <c r="AB39" s="323" t="s">
        <v>363</v>
      </c>
      <c r="AC39" s="323" t="s">
        <v>364</v>
      </c>
      <c r="AD39" s="353">
        <v>0.95</v>
      </c>
      <c r="AE39" s="323" t="s">
        <v>365</v>
      </c>
      <c r="AF39" s="323" t="s">
        <v>366</v>
      </c>
      <c r="AG39" s="353">
        <v>0.95</v>
      </c>
      <c r="AH39" s="323" t="s">
        <v>484</v>
      </c>
      <c r="AI39" s="342" t="s">
        <v>485</v>
      </c>
    </row>
    <row r="40" spans="1:35" ht="51" x14ac:dyDescent="0.2">
      <c r="A40" s="354">
        <f>SUM(D39:D41)</f>
        <v>142516393</v>
      </c>
      <c r="B40" s="335" t="s">
        <v>118</v>
      </c>
      <c r="C40" s="104" t="s">
        <v>63</v>
      </c>
      <c r="D40" s="336">
        <v>135696393</v>
      </c>
      <c r="E40" s="127" t="s">
        <v>222</v>
      </c>
      <c r="F40" s="127" t="s">
        <v>548</v>
      </c>
      <c r="G40" s="83">
        <f t="shared" ref="G40:M41" si="14">100%/7</f>
        <v>0.14285714285714285</v>
      </c>
      <c r="H40" s="91">
        <f t="shared" si="14"/>
        <v>0.14285714285714285</v>
      </c>
      <c r="I40" s="84">
        <f t="shared" si="14"/>
        <v>0.14285714285714285</v>
      </c>
      <c r="J40" s="90">
        <f t="shared" si="14"/>
        <v>0.14285714285714285</v>
      </c>
      <c r="K40" s="90">
        <f t="shared" si="14"/>
        <v>0.14285714285714285</v>
      </c>
      <c r="L40" s="90">
        <f t="shared" si="14"/>
        <v>0.14285714285714285</v>
      </c>
      <c r="M40" s="90">
        <f t="shared" si="14"/>
        <v>0.14285714285714285</v>
      </c>
      <c r="N40" s="100">
        <f>SUM(G40:M40)</f>
        <v>0.99999999999999978</v>
      </c>
      <c r="O40" s="336">
        <v>129748068</v>
      </c>
      <c r="P40" s="357">
        <f t="shared" si="12"/>
        <v>0.9561644575180418</v>
      </c>
      <c r="Q40" s="158">
        <f>G40+H40+I40</f>
        <v>0.42857142857142855</v>
      </c>
      <c r="R40" s="158">
        <v>0.43</v>
      </c>
      <c r="S40" s="158">
        <f>R40/Q40</f>
        <v>1.0033333333333334</v>
      </c>
      <c r="T40" s="339" t="s">
        <v>464</v>
      </c>
      <c r="U40" s="184" t="s">
        <v>398</v>
      </c>
      <c r="V40" s="184" t="s">
        <v>286</v>
      </c>
      <c r="W40" s="184" t="s">
        <v>398</v>
      </c>
      <c r="X40" s="344"/>
      <c r="Y40" s="344"/>
      <c r="Z40" s="344"/>
      <c r="AA40" s="353"/>
      <c r="AB40" s="323"/>
      <c r="AC40" s="323"/>
      <c r="AD40" s="353"/>
      <c r="AE40" s="323"/>
      <c r="AF40" s="323"/>
      <c r="AG40" s="353"/>
      <c r="AH40" s="323"/>
      <c r="AI40" s="342"/>
    </row>
    <row r="41" spans="1:35" ht="66" customHeight="1" x14ac:dyDescent="0.2">
      <c r="A41" s="355"/>
      <c r="B41" s="335"/>
      <c r="C41" s="104" t="s">
        <v>65</v>
      </c>
      <c r="D41" s="356"/>
      <c r="E41" s="127" t="s">
        <v>107</v>
      </c>
      <c r="F41" s="127" t="s">
        <v>549</v>
      </c>
      <c r="G41" s="83">
        <f t="shared" si="14"/>
        <v>0.14285714285714285</v>
      </c>
      <c r="H41" s="91">
        <f t="shared" si="14"/>
        <v>0.14285714285714285</v>
      </c>
      <c r="I41" s="84">
        <f t="shared" si="14"/>
        <v>0.14285714285714285</v>
      </c>
      <c r="J41" s="90">
        <f t="shared" si="14"/>
        <v>0.14285714285714285</v>
      </c>
      <c r="K41" s="90">
        <f t="shared" si="14"/>
        <v>0.14285714285714285</v>
      </c>
      <c r="L41" s="90">
        <f t="shared" si="14"/>
        <v>0.14285714285714285</v>
      </c>
      <c r="M41" s="90">
        <f t="shared" si="14"/>
        <v>0.14285714285714285</v>
      </c>
      <c r="N41" s="100">
        <f>SUM(G41:M41)</f>
        <v>0.99999999999999978</v>
      </c>
      <c r="O41" s="356"/>
      <c r="P41" s="358" t="e">
        <f t="shared" si="12"/>
        <v>#DIV/0!</v>
      </c>
      <c r="Q41" s="158">
        <f>G41+H41+I41</f>
        <v>0.42857142857142855</v>
      </c>
      <c r="R41" s="158">
        <v>0.43</v>
      </c>
      <c r="S41" s="158">
        <f>R41/Q41</f>
        <v>1.0033333333333334</v>
      </c>
      <c r="T41" s="340"/>
      <c r="U41" s="184"/>
      <c r="V41" s="184"/>
      <c r="W41" s="184"/>
      <c r="X41" s="151" t="s">
        <v>307</v>
      </c>
      <c r="Y41" s="151" t="s">
        <v>367</v>
      </c>
      <c r="Z41" s="151" t="s">
        <v>368</v>
      </c>
      <c r="AA41" s="185">
        <v>0.9</v>
      </c>
      <c r="AB41" s="106" t="s">
        <v>369</v>
      </c>
      <c r="AC41" s="106" t="s">
        <v>370</v>
      </c>
      <c r="AD41" s="185">
        <v>0.92</v>
      </c>
      <c r="AE41" s="106" t="s">
        <v>371</v>
      </c>
      <c r="AF41" s="106" t="s">
        <v>372</v>
      </c>
      <c r="AG41" s="185">
        <v>1</v>
      </c>
      <c r="AH41" s="106" t="s">
        <v>486</v>
      </c>
      <c r="AI41" s="153" t="s">
        <v>286</v>
      </c>
    </row>
    <row r="42" spans="1:35" s="172" customFormat="1" x14ac:dyDescent="0.2">
      <c r="A42" s="161"/>
      <c r="B42" s="162"/>
      <c r="C42" s="162"/>
      <c r="D42" s="162">
        <f>SUM(D39:D41)</f>
        <v>142516393</v>
      </c>
      <c r="E42" s="162"/>
      <c r="F42" s="163"/>
      <c r="G42" s="164">
        <f>AVERAGE(G39:G41)</f>
        <v>0.14285714285714285</v>
      </c>
      <c r="H42" s="164">
        <f t="shared" ref="H42:N42" si="15">AVERAGE(H39:H41)</f>
        <v>0.14285714285714285</v>
      </c>
      <c r="I42" s="164">
        <f t="shared" si="15"/>
        <v>0.14285714285714285</v>
      </c>
      <c r="J42" s="164">
        <f t="shared" si="15"/>
        <v>0.14285714285714285</v>
      </c>
      <c r="K42" s="164">
        <f t="shared" si="15"/>
        <v>0.14285714285714285</v>
      </c>
      <c r="L42" s="164">
        <f t="shared" si="15"/>
        <v>0.14285714285714285</v>
      </c>
      <c r="M42" s="164">
        <f t="shared" si="15"/>
        <v>0.14285714285714285</v>
      </c>
      <c r="N42" s="164">
        <f t="shared" si="15"/>
        <v>0.99999999999999967</v>
      </c>
      <c r="O42" s="162">
        <f>SUM(O39:O41)</f>
        <v>136568068</v>
      </c>
      <c r="P42" s="165">
        <f>(P39+P40)/2</f>
        <v>0.97808222875902096</v>
      </c>
      <c r="Q42" s="165">
        <f>(SUM(Q39:Q41)/5)</f>
        <v>0.25714285714285712</v>
      </c>
      <c r="R42" s="165">
        <f>(SUM(R39:R41)/5)</f>
        <v>0.25800000000000001</v>
      </c>
      <c r="S42" s="165">
        <f>(SUM(S39:S41)/5)</f>
        <v>0.60200000000000009</v>
      </c>
      <c r="T42" s="166"/>
      <c r="U42" s="167"/>
      <c r="V42" s="167"/>
      <c r="W42" s="167"/>
      <c r="X42" s="196"/>
      <c r="Y42" s="196"/>
      <c r="Z42" s="196"/>
      <c r="AA42" s="197"/>
      <c r="AB42" s="198"/>
      <c r="AC42" s="198"/>
      <c r="AD42" s="197"/>
      <c r="AE42" s="198"/>
      <c r="AF42" s="198"/>
      <c r="AG42" s="197"/>
      <c r="AH42" s="198"/>
      <c r="AI42" s="199"/>
    </row>
    <row r="43" spans="1:35" ht="82.5" customHeight="1" x14ac:dyDescent="0.2">
      <c r="A43" s="302" t="s">
        <v>472</v>
      </c>
      <c r="B43" s="130" t="s">
        <v>67</v>
      </c>
      <c r="C43" s="130" t="s">
        <v>68</v>
      </c>
      <c r="D43" s="234">
        <v>212983126</v>
      </c>
      <c r="E43" s="127" t="s">
        <v>126</v>
      </c>
      <c r="F43" s="127" t="s">
        <v>550</v>
      </c>
      <c r="G43" s="95">
        <v>0.15</v>
      </c>
      <c r="H43" s="97">
        <v>0.2</v>
      </c>
      <c r="I43" s="98">
        <v>0.2</v>
      </c>
      <c r="J43" s="99">
        <v>0.15</v>
      </c>
      <c r="K43" s="99">
        <v>0.15</v>
      </c>
      <c r="L43" s="99">
        <v>0.1</v>
      </c>
      <c r="M43" s="99">
        <v>0.05</v>
      </c>
      <c r="N43" s="100">
        <f>SUM(G43:M43)</f>
        <v>1</v>
      </c>
      <c r="O43" s="234">
        <v>193993151</v>
      </c>
      <c r="P43" s="174">
        <f>O43/D43</f>
        <v>0.91083812433103273</v>
      </c>
      <c r="Q43" s="149">
        <f>G43+H43+I43</f>
        <v>0.55000000000000004</v>
      </c>
      <c r="R43" s="149">
        <v>0.55000000000000004</v>
      </c>
      <c r="S43" s="149">
        <f>R43/Q43</f>
        <v>1</v>
      </c>
      <c r="T43" s="150" t="s">
        <v>538</v>
      </c>
      <c r="U43" s="202" t="s">
        <v>410</v>
      </c>
      <c r="V43" s="203" t="s">
        <v>411</v>
      </c>
      <c r="W43" s="204" t="s">
        <v>412</v>
      </c>
      <c r="X43" s="151" t="s">
        <v>290</v>
      </c>
      <c r="Y43" s="151" t="s">
        <v>389</v>
      </c>
      <c r="Z43" s="151" t="s">
        <v>312</v>
      </c>
      <c r="AA43" s="185">
        <v>0.79</v>
      </c>
      <c r="AB43" s="106" t="s">
        <v>313</v>
      </c>
      <c r="AC43" s="106" t="s">
        <v>314</v>
      </c>
      <c r="AD43" s="160">
        <f>15/16</f>
        <v>0.9375</v>
      </c>
      <c r="AE43" s="106" t="s">
        <v>315</v>
      </c>
      <c r="AF43" s="106" t="s">
        <v>316</v>
      </c>
      <c r="AG43" s="185">
        <v>1</v>
      </c>
      <c r="AH43" s="106" t="s">
        <v>483</v>
      </c>
      <c r="AI43" s="153" t="s">
        <v>482</v>
      </c>
    </row>
    <row r="44" spans="1:35" ht="76.5" x14ac:dyDescent="0.2">
      <c r="A44" s="306"/>
      <c r="B44" s="129" t="s">
        <v>69</v>
      </c>
      <c r="C44" s="186" t="s">
        <v>70</v>
      </c>
      <c r="D44" s="234">
        <v>0</v>
      </c>
      <c r="E44" s="124" t="s">
        <v>491</v>
      </c>
      <c r="F44" s="127" t="s">
        <v>537</v>
      </c>
      <c r="G44" s="95">
        <v>0.14642857142857141</v>
      </c>
      <c r="H44" s="97">
        <v>0.20500000000000002</v>
      </c>
      <c r="I44" s="98">
        <v>0.17499999999999999</v>
      </c>
      <c r="J44" s="99">
        <v>0.15</v>
      </c>
      <c r="K44" s="99">
        <v>0.15</v>
      </c>
      <c r="L44" s="99">
        <v>0.1</v>
      </c>
      <c r="M44" s="99">
        <v>7.5000000000000011E-2</v>
      </c>
      <c r="N44" s="100">
        <v>1.0014285714285713</v>
      </c>
      <c r="O44" s="234">
        <v>0</v>
      </c>
      <c r="P44" s="180"/>
      <c r="Q44" s="158">
        <v>0.52642857142857147</v>
      </c>
      <c r="R44" s="158">
        <v>0.52500000000000002</v>
      </c>
      <c r="S44" s="158">
        <v>0.99763033175355464</v>
      </c>
      <c r="T44" s="188" t="s">
        <v>421</v>
      </c>
      <c r="U44" s="118" t="s">
        <v>422</v>
      </c>
      <c r="V44" s="118" t="s">
        <v>423</v>
      </c>
      <c r="W44" s="118" t="s">
        <v>424</v>
      </c>
      <c r="X44" s="205" t="s">
        <v>290</v>
      </c>
      <c r="Y44" s="205" t="s">
        <v>303</v>
      </c>
      <c r="Z44" s="205" t="s">
        <v>304</v>
      </c>
      <c r="AA44" s="206">
        <v>4</v>
      </c>
      <c r="AB44" s="118" t="s">
        <v>305</v>
      </c>
      <c r="AC44" s="118" t="s">
        <v>286</v>
      </c>
      <c r="AD44" s="206">
        <v>7</v>
      </c>
      <c r="AE44" s="118" t="s">
        <v>306</v>
      </c>
      <c r="AF44" s="118" t="s">
        <v>286</v>
      </c>
      <c r="AG44" s="206">
        <v>6</v>
      </c>
      <c r="AH44" s="118" t="s">
        <v>480</v>
      </c>
      <c r="AI44" s="207" t="s">
        <v>398</v>
      </c>
    </row>
    <row r="45" spans="1:35" ht="293.25" x14ac:dyDescent="0.2">
      <c r="A45" s="303"/>
      <c r="B45" s="130" t="s">
        <v>71</v>
      </c>
      <c r="C45" s="130" t="s">
        <v>72</v>
      </c>
      <c r="D45" s="234">
        <v>388210666</v>
      </c>
      <c r="E45" s="127" t="s">
        <v>109</v>
      </c>
      <c r="F45" s="309" t="s">
        <v>536</v>
      </c>
      <c r="G45" s="307">
        <v>0.15</v>
      </c>
      <c r="H45" s="311">
        <v>0.2</v>
      </c>
      <c r="I45" s="313">
        <v>0.2</v>
      </c>
      <c r="J45" s="315">
        <v>0.15</v>
      </c>
      <c r="K45" s="315">
        <v>0.15</v>
      </c>
      <c r="L45" s="315">
        <v>0.1</v>
      </c>
      <c r="M45" s="315">
        <v>0.05</v>
      </c>
      <c r="N45" s="298">
        <f>SUM(G45:M46)</f>
        <v>1</v>
      </c>
      <c r="O45" s="234">
        <v>383250986.29000002</v>
      </c>
      <c r="P45" s="180">
        <f>O45/D45</f>
        <v>0.98722425697082739</v>
      </c>
      <c r="Q45" s="300">
        <f>G45+H45+I45</f>
        <v>0.55000000000000004</v>
      </c>
      <c r="R45" s="300">
        <v>0.5</v>
      </c>
      <c r="S45" s="300">
        <f>R45/Q45</f>
        <v>0.90909090909090906</v>
      </c>
      <c r="T45" s="150" t="s">
        <v>531</v>
      </c>
      <c r="U45" s="182" t="s">
        <v>533</v>
      </c>
      <c r="V45" s="182" t="s">
        <v>534</v>
      </c>
      <c r="W45" s="182" t="s">
        <v>535</v>
      </c>
      <c r="X45" s="339" t="s">
        <v>307</v>
      </c>
      <c r="Y45" s="325" t="s">
        <v>308</v>
      </c>
      <c r="Z45" s="325" t="s">
        <v>309</v>
      </c>
      <c r="AA45" s="330">
        <v>2</v>
      </c>
      <c r="AB45" s="324" t="s">
        <v>310</v>
      </c>
      <c r="AC45" s="324" t="s">
        <v>286</v>
      </c>
      <c r="AD45" s="330">
        <v>7</v>
      </c>
      <c r="AE45" s="350" t="s">
        <v>388</v>
      </c>
      <c r="AF45" s="324" t="s">
        <v>311</v>
      </c>
      <c r="AG45" s="330">
        <v>6</v>
      </c>
      <c r="AH45" s="324" t="s">
        <v>481</v>
      </c>
      <c r="AI45" s="343" t="s">
        <v>398</v>
      </c>
    </row>
    <row r="46" spans="1:35" ht="25.5" x14ac:dyDescent="0.2">
      <c r="A46" s="304">
        <f>SUM(D46:D55)</f>
        <v>1095884870</v>
      </c>
      <c r="B46" s="182" t="s">
        <v>387</v>
      </c>
      <c r="C46" s="182" t="s">
        <v>392</v>
      </c>
      <c r="D46" s="237">
        <v>4800000</v>
      </c>
      <c r="E46" s="127" t="s">
        <v>390</v>
      </c>
      <c r="F46" s="317"/>
      <c r="G46" s="308"/>
      <c r="H46" s="312"/>
      <c r="I46" s="314"/>
      <c r="J46" s="316"/>
      <c r="K46" s="316"/>
      <c r="L46" s="316"/>
      <c r="M46" s="316"/>
      <c r="N46" s="299"/>
      <c r="O46" s="238">
        <v>4800000</v>
      </c>
      <c r="P46" s="190">
        <f>O46/D46</f>
        <v>1</v>
      </c>
      <c r="Q46" s="301"/>
      <c r="R46" s="301"/>
      <c r="S46" s="301"/>
      <c r="T46" s="150"/>
      <c r="U46" s="182"/>
      <c r="V46" s="184" t="s">
        <v>286</v>
      </c>
      <c r="W46" s="184" t="s">
        <v>398</v>
      </c>
      <c r="X46" s="340"/>
      <c r="Y46" s="341"/>
      <c r="Z46" s="341"/>
      <c r="AA46" s="349"/>
      <c r="AB46" s="346"/>
      <c r="AC46" s="346"/>
      <c r="AD46" s="349"/>
      <c r="AE46" s="351"/>
      <c r="AF46" s="346"/>
      <c r="AG46" s="349"/>
      <c r="AH46" s="346"/>
      <c r="AI46" s="345"/>
    </row>
    <row r="47" spans="1:35" ht="255" x14ac:dyDescent="0.2">
      <c r="A47" s="305"/>
      <c r="B47" s="104" t="s">
        <v>73</v>
      </c>
      <c r="C47" s="130"/>
      <c r="D47" s="234">
        <v>37000000</v>
      </c>
      <c r="E47" s="127" t="s">
        <v>529</v>
      </c>
      <c r="F47" s="127" t="s">
        <v>530</v>
      </c>
      <c r="G47" s="95">
        <v>0.2</v>
      </c>
      <c r="H47" s="97">
        <v>0.2</v>
      </c>
      <c r="I47" s="98">
        <v>0.25</v>
      </c>
      <c r="J47" s="99">
        <v>0.1</v>
      </c>
      <c r="K47" s="99">
        <v>0.1</v>
      </c>
      <c r="L47" s="99">
        <v>0.1</v>
      </c>
      <c r="M47" s="99">
        <v>0.05</v>
      </c>
      <c r="N47" s="100">
        <f>SUM(G47:M47)</f>
        <v>1</v>
      </c>
      <c r="O47" s="239">
        <v>32781600</v>
      </c>
      <c r="P47" s="174">
        <f>O47/D47</f>
        <v>0.88598918918918923</v>
      </c>
      <c r="Q47" s="149">
        <f>G47+H47+I47</f>
        <v>0.65</v>
      </c>
      <c r="R47" s="149">
        <v>0.65</v>
      </c>
      <c r="S47" s="149">
        <f>R47/Q47</f>
        <v>1</v>
      </c>
      <c r="T47" s="150" t="s">
        <v>532</v>
      </c>
      <c r="U47" s="182" t="s">
        <v>398</v>
      </c>
      <c r="V47" s="184" t="s">
        <v>286</v>
      </c>
      <c r="W47" s="184" t="s">
        <v>398</v>
      </c>
      <c r="X47" s="151" t="s">
        <v>290</v>
      </c>
      <c r="Y47" s="150" t="s">
        <v>373</v>
      </c>
      <c r="Z47" s="150" t="s">
        <v>475</v>
      </c>
      <c r="AA47" s="208" t="s">
        <v>286</v>
      </c>
      <c r="AB47" s="106" t="s">
        <v>476</v>
      </c>
      <c r="AC47" s="106" t="s">
        <v>398</v>
      </c>
      <c r="AD47" s="208" t="s">
        <v>286</v>
      </c>
      <c r="AE47" s="106" t="s">
        <v>476</v>
      </c>
      <c r="AF47" s="106" t="s">
        <v>398</v>
      </c>
      <c r="AG47" s="209">
        <v>1</v>
      </c>
      <c r="AH47" s="106" t="s">
        <v>477</v>
      </c>
      <c r="AI47" s="153" t="s">
        <v>398</v>
      </c>
    </row>
    <row r="48" spans="1:35" s="172" customFormat="1" x14ac:dyDescent="0.2">
      <c r="A48" s="161"/>
      <c r="B48" s="162"/>
      <c r="C48" s="162"/>
      <c r="D48" s="246">
        <f>SUM(D43:D47)</f>
        <v>642993792</v>
      </c>
      <c r="E48" s="162"/>
      <c r="F48" s="163"/>
      <c r="G48" s="164">
        <f>AVERAGE(G43:G47)</f>
        <v>0.16160714285714284</v>
      </c>
      <c r="H48" s="164">
        <f t="shared" ref="H48:N48" si="16">AVERAGE(H43:H47)</f>
        <v>0.20124999999999998</v>
      </c>
      <c r="I48" s="164">
        <f t="shared" si="16"/>
        <v>0.20624999999999999</v>
      </c>
      <c r="J48" s="164">
        <f t="shared" si="16"/>
        <v>0.13749999999999998</v>
      </c>
      <c r="K48" s="164">
        <f t="shared" si="16"/>
        <v>0.13749999999999998</v>
      </c>
      <c r="L48" s="164">
        <f t="shared" si="16"/>
        <v>0.1</v>
      </c>
      <c r="M48" s="164">
        <f t="shared" si="16"/>
        <v>5.6249999999999994E-2</v>
      </c>
      <c r="N48" s="164">
        <f t="shared" si="16"/>
        <v>1.0003571428571427</v>
      </c>
      <c r="O48" s="246">
        <f>SUM(O43:O47)</f>
        <v>614825737.28999996</v>
      </c>
      <c r="P48" s="165">
        <f>(P43+P45+P46+P47)/4</f>
        <v>0.94601289262276234</v>
      </c>
      <c r="Q48" s="165">
        <f>AVERAGE(Q43:Q47)</f>
        <v>0.56910714285714292</v>
      </c>
      <c r="R48" s="165">
        <f>AVERAGE(R43:R47)</f>
        <v>0.55625000000000002</v>
      </c>
      <c r="S48" s="165">
        <f>AVERAGE(S43:S47)</f>
        <v>0.9766803102111159</v>
      </c>
      <c r="T48" s="166"/>
      <c r="U48" s="167"/>
      <c r="V48" s="167"/>
      <c r="W48" s="167"/>
      <c r="X48" s="210"/>
      <c r="Y48" s="210"/>
      <c r="Z48" s="210"/>
      <c r="AA48" s="210"/>
      <c r="AB48" s="211"/>
      <c r="AC48" s="211"/>
      <c r="AD48" s="210"/>
      <c r="AE48" s="211"/>
      <c r="AF48" s="211"/>
      <c r="AG48" s="212"/>
      <c r="AH48" s="211"/>
      <c r="AI48" s="213"/>
    </row>
    <row r="49" spans="1:35" ht="72.75" customHeight="1" x14ac:dyDescent="0.2">
      <c r="A49" s="214" t="s">
        <v>473</v>
      </c>
      <c r="B49" s="323" t="s">
        <v>120</v>
      </c>
      <c r="C49" s="335" t="s">
        <v>99</v>
      </c>
      <c r="D49" s="336">
        <v>101481504</v>
      </c>
      <c r="E49" s="338" t="s">
        <v>110</v>
      </c>
      <c r="F49" s="309" t="s">
        <v>513</v>
      </c>
      <c r="G49" s="307">
        <v>0.15714285714285714</v>
      </c>
      <c r="H49" s="311">
        <v>0.23321428571428571</v>
      </c>
      <c r="I49" s="313">
        <v>9.8214285714285712E-2</v>
      </c>
      <c r="J49" s="315">
        <v>0.10821428571428571</v>
      </c>
      <c r="K49" s="315">
        <v>0.1207142857142857</v>
      </c>
      <c r="L49" s="315">
        <v>0.13571428571428573</v>
      </c>
      <c r="M49" s="315">
        <v>0.14821428571428574</v>
      </c>
      <c r="N49" s="298">
        <v>1.0014285714285713</v>
      </c>
      <c r="O49" s="331">
        <v>101481504</v>
      </c>
      <c r="P49" s="333">
        <f>O49/D49</f>
        <v>1</v>
      </c>
      <c r="Q49" s="300">
        <v>0.48857142857142855</v>
      </c>
      <c r="R49" s="300">
        <v>0.48749999999999999</v>
      </c>
      <c r="S49" s="300">
        <v>0.99686922876837047</v>
      </c>
      <c r="T49" s="325" t="s">
        <v>413</v>
      </c>
      <c r="U49" s="327" t="s">
        <v>398</v>
      </c>
      <c r="V49" s="327" t="s">
        <v>286</v>
      </c>
      <c r="W49" s="327" t="s">
        <v>398</v>
      </c>
      <c r="X49" s="339" t="s">
        <v>284</v>
      </c>
      <c r="Y49" s="325" t="s">
        <v>514</v>
      </c>
      <c r="Z49" s="325" t="s">
        <v>515</v>
      </c>
      <c r="AA49" s="347">
        <v>0.93</v>
      </c>
      <c r="AB49" s="324" t="s">
        <v>516</v>
      </c>
      <c r="AC49" s="324" t="s">
        <v>517</v>
      </c>
      <c r="AD49" s="347">
        <v>1.02</v>
      </c>
      <c r="AE49" s="324" t="s">
        <v>518</v>
      </c>
      <c r="AF49" s="324" t="s">
        <v>355</v>
      </c>
      <c r="AG49" s="347">
        <v>0.91158021405193945</v>
      </c>
      <c r="AH49" s="324" t="s">
        <v>519</v>
      </c>
      <c r="AI49" s="343" t="s">
        <v>440</v>
      </c>
    </row>
    <row r="50" spans="1:35" x14ac:dyDescent="0.2">
      <c r="A50" s="215">
        <f>SUM(D49:D50)</f>
        <v>101481504</v>
      </c>
      <c r="B50" s="323"/>
      <c r="C50" s="335"/>
      <c r="D50" s="337"/>
      <c r="E50" s="338"/>
      <c r="F50" s="310"/>
      <c r="G50" s="308"/>
      <c r="H50" s="312"/>
      <c r="I50" s="314"/>
      <c r="J50" s="316"/>
      <c r="K50" s="316"/>
      <c r="L50" s="316"/>
      <c r="M50" s="316"/>
      <c r="N50" s="299"/>
      <c r="O50" s="332"/>
      <c r="P50" s="334"/>
      <c r="Q50" s="301"/>
      <c r="R50" s="301"/>
      <c r="S50" s="301"/>
      <c r="T50" s="326"/>
      <c r="U50" s="328"/>
      <c r="V50" s="328"/>
      <c r="W50" s="328"/>
      <c r="X50" s="340"/>
      <c r="Y50" s="341"/>
      <c r="Z50" s="341"/>
      <c r="AA50" s="348"/>
      <c r="AB50" s="346"/>
      <c r="AC50" s="346"/>
      <c r="AD50" s="348"/>
      <c r="AE50" s="346"/>
      <c r="AF50" s="346"/>
      <c r="AG50" s="348"/>
      <c r="AH50" s="346"/>
      <c r="AI50" s="345"/>
    </row>
    <row r="51" spans="1:35" s="172" customFormat="1" x14ac:dyDescent="0.2">
      <c r="A51" s="161"/>
      <c r="B51" s="162"/>
      <c r="C51" s="162"/>
      <c r="D51" s="246">
        <f>SUM(D49)</f>
        <v>101481504</v>
      </c>
      <c r="E51" s="162"/>
      <c r="F51" s="163"/>
      <c r="G51" s="164">
        <f>AVERAGE(G49)</f>
        <v>0.15714285714285714</v>
      </c>
      <c r="H51" s="164">
        <f t="shared" ref="H51:N51" si="17">AVERAGE(H49)</f>
        <v>0.23321428571428571</v>
      </c>
      <c r="I51" s="164">
        <f t="shared" si="17"/>
        <v>9.8214285714285712E-2</v>
      </c>
      <c r="J51" s="164">
        <f t="shared" si="17"/>
        <v>0.10821428571428571</v>
      </c>
      <c r="K51" s="164">
        <f t="shared" si="17"/>
        <v>0.1207142857142857</v>
      </c>
      <c r="L51" s="164">
        <f t="shared" si="17"/>
        <v>0.13571428571428573</v>
      </c>
      <c r="M51" s="164">
        <f t="shared" si="17"/>
        <v>0.14821428571428574</v>
      </c>
      <c r="N51" s="164">
        <f t="shared" si="17"/>
        <v>1.0014285714285713</v>
      </c>
      <c r="O51" s="246">
        <f>SUM(O49)</f>
        <v>101481504</v>
      </c>
      <c r="P51" s="165"/>
      <c r="Q51" s="165">
        <f>AVERAGE(Q49)</f>
        <v>0.48857142857142855</v>
      </c>
      <c r="R51" s="165">
        <f>AVERAGE(R49)</f>
        <v>0.48749999999999999</v>
      </c>
      <c r="S51" s="165">
        <f>AVERAGE(S49)</f>
        <v>0.99686922876837047</v>
      </c>
      <c r="T51" s="166"/>
      <c r="U51" s="167"/>
      <c r="V51" s="167"/>
      <c r="W51" s="167"/>
      <c r="X51" s="210"/>
      <c r="Y51" s="210"/>
      <c r="Z51" s="210"/>
      <c r="AA51" s="216"/>
      <c r="AB51" s="211"/>
      <c r="AC51" s="211"/>
      <c r="AD51" s="216"/>
      <c r="AE51" s="211"/>
      <c r="AF51" s="211"/>
      <c r="AG51" s="212"/>
      <c r="AH51" s="211"/>
      <c r="AI51" s="213"/>
    </row>
    <row r="52" spans="1:35" ht="114" customHeight="1" x14ac:dyDescent="0.2">
      <c r="A52" s="302" t="s">
        <v>474</v>
      </c>
      <c r="B52" s="129" t="s">
        <v>77</v>
      </c>
      <c r="C52" s="186" t="s">
        <v>393</v>
      </c>
      <c r="D52" s="234">
        <v>71903998</v>
      </c>
      <c r="E52" s="127" t="s">
        <v>520</v>
      </c>
      <c r="F52" s="126" t="s">
        <v>521</v>
      </c>
      <c r="G52" s="95">
        <v>0.42142857142857137</v>
      </c>
      <c r="H52" s="97">
        <v>9.6428571428571419E-2</v>
      </c>
      <c r="I52" s="98">
        <v>9.6428571428571419E-2</v>
      </c>
      <c r="J52" s="99">
        <v>9.6428571428571419E-2</v>
      </c>
      <c r="K52" s="99">
        <v>9.6428571428571419E-2</v>
      </c>
      <c r="L52" s="99">
        <v>9.6428571428571419E-2</v>
      </c>
      <c r="M52" s="99">
        <v>9.6428571428571419E-2</v>
      </c>
      <c r="N52" s="100">
        <v>1</v>
      </c>
      <c r="O52" s="233">
        <v>71614572</v>
      </c>
      <c r="P52" s="180">
        <f>O52/D52</f>
        <v>0.99597482743588195</v>
      </c>
      <c r="Q52" s="158">
        <v>0.61428571428571432</v>
      </c>
      <c r="R52" s="158">
        <v>0.61499999999999999</v>
      </c>
      <c r="S52" s="158">
        <v>1.0016666666666667</v>
      </c>
      <c r="T52" s="154" t="s">
        <v>522</v>
      </c>
      <c r="U52" s="85" t="s">
        <v>523</v>
      </c>
      <c r="V52" s="85" t="s">
        <v>414</v>
      </c>
      <c r="W52" s="85" t="s">
        <v>465</v>
      </c>
      <c r="X52" s="344" t="s">
        <v>284</v>
      </c>
      <c r="Y52" s="344" t="s">
        <v>356</v>
      </c>
      <c r="Z52" s="344" t="s">
        <v>357</v>
      </c>
      <c r="AA52" s="329">
        <v>0</v>
      </c>
      <c r="AB52" s="323" t="s">
        <v>358</v>
      </c>
      <c r="AC52" s="323" t="s">
        <v>286</v>
      </c>
      <c r="AD52" s="329">
        <v>8</v>
      </c>
      <c r="AE52" s="323" t="s">
        <v>359</v>
      </c>
      <c r="AF52" s="323" t="s">
        <v>360</v>
      </c>
      <c r="AG52" s="329">
        <v>3</v>
      </c>
      <c r="AH52" s="323" t="s">
        <v>478</v>
      </c>
      <c r="AI52" s="342" t="s">
        <v>479</v>
      </c>
    </row>
    <row r="53" spans="1:35" ht="127.5" x14ac:dyDescent="0.2">
      <c r="A53" s="303"/>
      <c r="B53" s="104" t="s">
        <v>78</v>
      </c>
      <c r="C53" s="104" t="s">
        <v>79</v>
      </c>
      <c r="D53" s="234">
        <v>13766096</v>
      </c>
      <c r="E53" s="127" t="s">
        <v>490</v>
      </c>
      <c r="F53" s="126" t="s">
        <v>524</v>
      </c>
      <c r="G53" s="86">
        <v>0.19523809523809521</v>
      </c>
      <c r="H53" s="87">
        <v>0.14523809523809522</v>
      </c>
      <c r="I53" s="92">
        <v>0.14523809523809522</v>
      </c>
      <c r="J53" s="88">
        <v>0.14523809523809522</v>
      </c>
      <c r="K53" s="88">
        <v>0.12857142857142856</v>
      </c>
      <c r="L53" s="88">
        <v>0.12857142857142856</v>
      </c>
      <c r="M53" s="88">
        <v>0.1119047619047619</v>
      </c>
      <c r="N53" s="89">
        <v>0.99999999999999989</v>
      </c>
      <c r="O53" s="234">
        <v>13473509</v>
      </c>
      <c r="P53" s="174">
        <f>O53/D53</f>
        <v>0.97874582597709614</v>
      </c>
      <c r="Q53" s="149">
        <v>0.48571428571428571</v>
      </c>
      <c r="R53" s="217">
        <v>0.48666666666666664</v>
      </c>
      <c r="S53" s="217">
        <v>1.0022222222222223</v>
      </c>
      <c r="T53" s="157" t="s">
        <v>553</v>
      </c>
      <c r="U53" s="85" t="s">
        <v>525</v>
      </c>
      <c r="V53" s="85" t="s">
        <v>526</v>
      </c>
      <c r="W53" s="85" t="s">
        <v>527</v>
      </c>
      <c r="X53" s="344"/>
      <c r="Y53" s="344"/>
      <c r="Z53" s="344"/>
      <c r="AA53" s="329"/>
      <c r="AB53" s="323"/>
      <c r="AC53" s="323"/>
      <c r="AD53" s="329"/>
      <c r="AE53" s="323"/>
      <c r="AF53" s="323"/>
      <c r="AG53" s="329"/>
      <c r="AH53" s="323"/>
      <c r="AI53" s="342"/>
    </row>
    <row r="54" spans="1:35" ht="229.5" x14ac:dyDescent="0.2">
      <c r="A54" s="304">
        <f>SUM(D52:D56)</f>
        <v>472730010</v>
      </c>
      <c r="B54" s="186" t="s">
        <v>82</v>
      </c>
      <c r="C54" s="186" t="s">
        <v>83</v>
      </c>
      <c r="D54" s="234">
        <v>98416776</v>
      </c>
      <c r="E54" s="124" t="s">
        <v>106</v>
      </c>
      <c r="F54" s="129" t="s">
        <v>83</v>
      </c>
      <c r="G54" s="119">
        <v>0</v>
      </c>
      <c r="H54" s="120">
        <v>0</v>
      </c>
      <c r="I54" s="121">
        <v>0.2</v>
      </c>
      <c r="J54" s="122">
        <v>0.2</v>
      </c>
      <c r="K54" s="122">
        <v>0.2</v>
      </c>
      <c r="L54" s="122">
        <v>0.2</v>
      </c>
      <c r="M54" s="122">
        <v>0.2</v>
      </c>
      <c r="N54" s="123">
        <f>SUM(G54:M54)</f>
        <v>1</v>
      </c>
      <c r="O54" s="234">
        <v>94766393</v>
      </c>
      <c r="P54" s="174">
        <f>O54/D54</f>
        <v>0.96290893536280842</v>
      </c>
      <c r="Q54" s="149">
        <f>G54+H54+I54</f>
        <v>0.2</v>
      </c>
      <c r="R54" s="149">
        <v>0.2</v>
      </c>
      <c r="S54" s="149">
        <f>R54/Q54</f>
        <v>1</v>
      </c>
      <c r="T54" s="154" t="s">
        <v>554</v>
      </c>
      <c r="U54" s="182" t="s">
        <v>415</v>
      </c>
      <c r="V54" s="182" t="s">
        <v>416</v>
      </c>
      <c r="W54" s="85" t="s">
        <v>417</v>
      </c>
      <c r="X54" s="344"/>
      <c r="Y54" s="344"/>
      <c r="Z54" s="344"/>
      <c r="AA54" s="329"/>
      <c r="AB54" s="323"/>
      <c r="AC54" s="323"/>
      <c r="AD54" s="329"/>
      <c r="AE54" s="323"/>
      <c r="AF54" s="323"/>
      <c r="AG54" s="329"/>
      <c r="AH54" s="323"/>
      <c r="AI54" s="342"/>
    </row>
    <row r="55" spans="1:35" ht="165.75" x14ac:dyDescent="0.2">
      <c r="A55" s="322"/>
      <c r="B55" s="104" t="s">
        <v>84</v>
      </c>
      <c r="C55" s="104" t="s">
        <v>85</v>
      </c>
      <c r="D55" s="237">
        <v>24041200</v>
      </c>
      <c r="E55" s="127" t="s">
        <v>106</v>
      </c>
      <c r="F55" s="130" t="s">
        <v>85</v>
      </c>
      <c r="G55" s="101">
        <v>0</v>
      </c>
      <c r="H55" s="102">
        <v>0</v>
      </c>
      <c r="I55" s="103">
        <v>0.2</v>
      </c>
      <c r="J55" s="94">
        <v>0.2</v>
      </c>
      <c r="K55" s="94">
        <v>0.2</v>
      </c>
      <c r="L55" s="94">
        <v>0.2</v>
      </c>
      <c r="M55" s="94">
        <v>0.2</v>
      </c>
      <c r="N55" s="105">
        <f>SUM(G55:M55)</f>
        <v>1</v>
      </c>
      <c r="O55" s="240">
        <v>24021840</v>
      </c>
      <c r="P55" s="190">
        <f>O55/D55</f>
        <v>0.99919471573798313</v>
      </c>
      <c r="Q55" s="158">
        <f>G55+H55+I55</f>
        <v>0.2</v>
      </c>
      <c r="R55" s="158">
        <v>0.15</v>
      </c>
      <c r="S55" s="158">
        <f>R55/Q55</f>
        <v>0.74999999999999989</v>
      </c>
      <c r="T55" s="154" t="s">
        <v>555</v>
      </c>
      <c r="U55" s="85" t="s">
        <v>418</v>
      </c>
      <c r="V55" s="85" t="s">
        <v>419</v>
      </c>
      <c r="W55" s="85" t="s">
        <v>420</v>
      </c>
      <c r="X55" s="339"/>
      <c r="Y55" s="339"/>
      <c r="Z55" s="339"/>
      <c r="AA55" s="330"/>
      <c r="AB55" s="324"/>
      <c r="AC55" s="324"/>
      <c r="AD55" s="330"/>
      <c r="AE55" s="324"/>
      <c r="AF55" s="324"/>
      <c r="AG55" s="330"/>
      <c r="AH55" s="324"/>
      <c r="AI55" s="343"/>
    </row>
    <row r="56" spans="1:35" ht="185.25" customHeight="1" x14ac:dyDescent="0.2">
      <c r="A56" s="322"/>
      <c r="B56" s="186" t="s">
        <v>80</v>
      </c>
      <c r="C56" s="186" t="s">
        <v>81</v>
      </c>
      <c r="D56" s="234">
        <v>264601940</v>
      </c>
      <c r="E56" s="124" t="s">
        <v>115</v>
      </c>
      <c r="F56" s="128" t="s">
        <v>551</v>
      </c>
      <c r="G56" s="108">
        <v>0.15</v>
      </c>
      <c r="H56" s="110">
        <v>0.3</v>
      </c>
      <c r="I56" s="112">
        <v>0.15</v>
      </c>
      <c r="J56" s="114">
        <v>0.1</v>
      </c>
      <c r="K56" s="114">
        <v>0.1</v>
      </c>
      <c r="L56" s="114">
        <v>0.1</v>
      </c>
      <c r="M56" s="114">
        <v>0.1</v>
      </c>
      <c r="N56" s="116">
        <f>SUM(G56:M56)</f>
        <v>0.99999999999999989</v>
      </c>
      <c r="O56" s="239">
        <v>264562299</v>
      </c>
      <c r="P56" s="174">
        <f>O56/D56</f>
        <v>0.99985018628359268</v>
      </c>
      <c r="Q56" s="149">
        <f>G56+H56+I56</f>
        <v>0.6</v>
      </c>
      <c r="R56" s="149">
        <v>0.6</v>
      </c>
      <c r="S56" s="149">
        <f>R56/Q56</f>
        <v>1</v>
      </c>
      <c r="T56" s="218" t="s">
        <v>528</v>
      </c>
      <c r="U56" s="219" t="s">
        <v>398</v>
      </c>
      <c r="V56" s="219" t="s">
        <v>286</v>
      </c>
      <c r="W56" s="219" t="s">
        <v>398</v>
      </c>
      <c r="X56" s="339"/>
      <c r="Y56" s="339"/>
      <c r="Z56" s="339"/>
      <c r="AA56" s="330"/>
      <c r="AB56" s="324"/>
      <c r="AC56" s="324"/>
      <c r="AD56" s="330"/>
      <c r="AE56" s="324"/>
      <c r="AF56" s="324"/>
      <c r="AG56" s="330"/>
      <c r="AH56" s="324"/>
      <c r="AI56" s="343"/>
    </row>
    <row r="57" spans="1:35" s="172" customFormat="1" x14ac:dyDescent="0.2">
      <c r="A57" s="161"/>
      <c r="B57" s="162"/>
      <c r="C57" s="162"/>
      <c r="D57" s="246">
        <f>SUM(D52:D56)</f>
        <v>472730010</v>
      </c>
      <c r="E57" s="162"/>
      <c r="F57" s="163"/>
      <c r="G57" s="220">
        <f>AVERAGE(G52:G56)</f>
        <v>0.15333333333333332</v>
      </c>
      <c r="H57" s="220">
        <f t="shared" ref="H57:N57" si="18">AVERAGE(H52:H56)</f>
        <v>0.10833333333333332</v>
      </c>
      <c r="I57" s="220">
        <f t="shared" si="18"/>
        <v>0.15833333333333333</v>
      </c>
      <c r="J57" s="220">
        <f t="shared" si="18"/>
        <v>0.14833333333333332</v>
      </c>
      <c r="K57" s="220">
        <f t="shared" si="18"/>
        <v>0.14499999999999999</v>
      </c>
      <c r="L57" s="220">
        <f t="shared" si="18"/>
        <v>0.14499999999999999</v>
      </c>
      <c r="M57" s="220">
        <f t="shared" si="18"/>
        <v>0.14166666666666666</v>
      </c>
      <c r="N57" s="220">
        <f t="shared" si="18"/>
        <v>1</v>
      </c>
      <c r="O57" s="246">
        <f>SUM(O52:O56)</f>
        <v>468438613</v>
      </c>
      <c r="P57" s="165">
        <f>AVERAGE(P52:P56)</f>
        <v>0.98733489815947251</v>
      </c>
      <c r="Q57" s="165">
        <f>AVERAGE(Q52:Q56)</f>
        <v>0.42000000000000004</v>
      </c>
      <c r="R57" s="165">
        <f>AVERAGE(R52:R56)</f>
        <v>0.41033333333333327</v>
      </c>
      <c r="S57" s="165">
        <f>AVERAGE(S52:S56)</f>
        <v>0.95077777777777794</v>
      </c>
      <c r="T57" s="166"/>
      <c r="U57" s="167"/>
      <c r="V57" s="167"/>
      <c r="W57" s="167"/>
      <c r="X57" s="210"/>
      <c r="Y57" s="210"/>
      <c r="Z57" s="210"/>
      <c r="AA57" s="210"/>
      <c r="AB57" s="211"/>
      <c r="AC57" s="211"/>
      <c r="AD57" s="210"/>
      <c r="AE57" s="211"/>
      <c r="AF57" s="211"/>
      <c r="AG57" s="212"/>
      <c r="AH57" s="211"/>
      <c r="AI57" s="213"/>
    </row>
    <row r="58" spans="1:35" x14ac:dyDescent="0.2">
      <c r="A58" s="58"/>
      <c r="E58" s="20"/>
      <c r="F58" s="20"/>
      <c r="G58" s="20"/>
      <c r="H58" s="20"/>
      <c r="I58" s="20"/>
      <c r="J58" s="20"/>
      <c r="K58" s="20"/>
      <c r="L58" s="20"/>
      <c r="M58" s="20"/>
      <c r="N58" s="20"/>
      <c r="Q58" s="221"/>
      <c r="R58" s="221"/>
      <c r="S58" s="221"/>
    </row>
    <row r="59" spans="1:35" x14ac:dyDescent="0.2">
      <c r="B59" s="4"/>
      <c r="C59" s="4"/>
    </row>
    <row r="60" spans="1:35" x14ac:dyDescent="0.2">
      <c r="A60" s="42" t="s">
        <v>216</v>
      </c>
      <c r="B60" s="21"/>
      <c r="C60" s="14"/>
      <c r="E60" s="14" t="s">
        <v>218</v>
      </c>
      <c r="F60" s="42"/>
      <c r="G60" s="42"/>
      <c r="H60" s="42"/>
      <c r="I60" s="42"/>
      <c r="J60" s="42"/>
      <c r="K60" s="42"/>
      <c r="L60" s="42"/>
      <c r="M60" s="42"/>
      <c r="N60" s="42"/>
      <c r="Q60" s="223"/>
      <c r="R60" s="223"/>
      <c r="S60" s="223"/>
    </row>
    <row r="61" spans="1:35" x14ac:dyDescent="0.2">
      <c r="A61" s="42" t="s">
        <v>27</v>
      </c>
      <c r="B61" s="23"/>
      <c r="C61" s="14"/>
      <c r="E61" s="14" t="s">
        <v>87</v>
      </c>
      <c r="F61" s="42"/>
      <c r="G61" s="42"/>
      <c r="H61" s="42"/>
      <c r="I61" s="42"/>
      <c r="J61" s="42"/>
      <c r="K61" s="42"/>
      <c r="L61" s="42"/>
      <c r="M61" s="42"/>
      <c r="N61" s="42"/>
      <c r="Q61" s="223"/>
      <c r="R61" s="223"/>
      <c r="S61" s="223"/>
    </row>
    <row r="62" spans="1:35" x14ac:dyDescent="0.2">
      <c r="A62" s="42" t="s">
        <v>556</v>
      </c>
      <c r="B62" s="23"/>
      <c r="C62" s="14"/>
      <c r="E62" s="14" t="s">
        <v>25</v>
      </c>
      <c r="F62" s="42"/>
      <c r="G62" s="42"/>
      <c r="H62" s="42"/>
      <c r="I62" s="42"/>
      <c r="J62" s="42"/>
      <c r="K62" s="42"/>
      <c r="L62" s="42"/>
      <c r="M62" s="42"/>
      <c r="N62" s="42"/>
      <c r="Q62" s="223"/>
      <c r="R62" s="223"/>
      <c r="S62" s="223"/>
    </row>
    <row r="63" spans="1:35" x14ac:dyDescent="0.2">
      <c r="A63" s="42" t="s">
        <v>557</v>
      </c>
      <c r="D63" s="147"/>
    </row>
    <row r="64" spans="1:35" x14ac:dyDescent="0.2">
      <c r="A64" s="42" t="s">
        <v>27</v>
      </c>
      <c r="D64" s="147"/>
    </row>
    <row r="65" spans="1:1" x14ac:dyDescent="0.2">
      <c r="A65" s="42" t="s">
        <v>558</v>
      </c>
    </row>
  </sheetData>
  <mergeCells count="251">
    <mergeCell ref="C2:D2"/>
    <mergeCell ref="U2:AG2"/>
    <mergeCell ref="C3:D3"/>
    <mergeCell ref="U3:AG3"/>
    <mergeCell ref="A5:A7"/>
    <mergeCell ref="B5:B7"/>
    <mergeCell ref="C5:C7"/>
    <mergeCell ref="D5:D7"/>
    <mergeCell ref="E5:E7"/>
    <mergeCell ref="V10:V11"/>
    <mergeCell ref="W10:W11"/>
    <mergeCell ref="AG6:AI6"/>
    <mergeCell ref="A8:A10"/>
    <mergeCell ref="F5:F7"/>
    <mergeCell ref="G5:N6"/>
    <mergeCell ref="O5:W5"/>
    <mergeCell ref="X5:AI5"/>
    <mergeCell ref="O6:P6"/>
    <mergeCell ref="Q6:T6"/>
    <mergeCell ref="U6:W6"/>
    <mergeCell ref="X6:Z6"/>
    <mergeCell ref="AA6:AC6"/>
    <mergeCell ref="AD6:AF6"/>
    <mergeCell ref="A11:A12"/>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I14:AI15"/>
    <mergeCell ref="AC14:AC15"/>
    <mergeCell ref="AD14:AD15"/>
    <mergeCell ref="AE14:AE15"/>
    <mergeCell ref="AF14:AF15"/>
    <mergeCell ref="AG14:AG15"/>
    <mergeCell ref="AH14:AH15"/>
    <mergeCell ref="X14:X15"/>
    <mergeCell ref="Y14:Y15"/>
    <mergeCell ref="Z14:Z15"/>
    <mergeCell ref="AA14:AA15"/>
    <mergeCell ref="AB14:AB15"/>
    <mergeCell ref="AI17:AI18"/>
    <mergeCell ref="A19:A20"/>
    <mergeCell ref="AC17:AC18"/>
    <mergeCell ref="AD17:AD18"/>
    <mergeCell ref="AE17:AE18"/>
    <mergeCell ref="AF17:AF18"/>
    <mergeCell ref="AG17:AG18"/>
    <mergeCell ref="AH17:AH18"/>
    <mergeCell ref="X17:X18"/>
    <mergeCell ref="Y17:Y18"/>
    <mergeCell ref="Z17:Z18"/>
    <mergeCell ref="AA17:AA18"/>
    <mergeCell ref="AB17:AB18"/>
    <mergeCell ref="A17:A18"/>
    <mergeCell ref="K22:K25"/>
    <mergeCell ref="AH19:AH20"/>
    <mergeCell ref="AI19:AI20"/>
    <mergeCell ref="Z19:Z20"/>
    <mergeCell ref="AA19:AA20"/>
    <mergeCell ref="AB19:AB20"/>
    <mergeCell ref="AC19:AC20"/>
    <mergeCell ref="AD19:AD20"/>
    <mergeCell ref="AE19:AE20"/>
    <mergeCell ref="X19:X20"/>
    <mergeCell ref="Y19:Y20"/>
    <mergeCell ref="A22:A25"/>
    <mergeCell ref="B22:B25"/>
    <mergeCell ref="C22:C25"/>
    <mergeCell ref="D22:D25"/>
    <mergeCell ref="O22:O25"/>
    <mergeCell ref="AF19:AF20"/>
    <mergeCell ref="AG19:AG20"/>
    <mergeCell ref="L22:L25"/>
    <mergeCell ref="M22:M25"/>
    <mergeCell ref="N22:N25"/>
    <mergeCell ref="Q22:Q25"/>
    <mergeCell ref="R22:R25"/>
    <mergeCell ref="S22:S25"/>
    <mergeCell ref="T22:T25"/>
    <mergeCell ref="U22:U25"/>
    <mergeCell ref="V22:V25"/>
    <mergeCell ref="W22:W25"/>
    <mergeCell ref="P22:P25"/>
    <mergeCell ref="E22:E25"/>
    <mergeCell ref="F22:F25"/>
    <mergeCell ref="G22:G25"/>
    <mergeCell ref="H22:H25"/>
    <mergeCell ref="I22:I25"/>
    <mergeCell ref="J22:J25"/>
    <mergeCell ref="AI28:AI30"/>
    <mergeCell ref="A32:A33"/>
    <mergeCell ref="E32:E34"/>
    <mergeCell ref="AH26:AH27"/>
    <mergeCell ref="AI26:AI27"/>
    <mergeCell ref="X28:X30"/>
    <mergeCell ref="Y28:Y30"/>
    <mergeCell ref="Z28:Z30"/>
    <mergeCell ref="AA28:AA30"/>
    <mergeCell ref="AB28:AB30"/>
    <mergeCell ref="AC28:AC30"/>
    <mergeCell ref="AD28:AD30"/>
    <mergeCell ref="AE28:AE30"/>
    <mergeCell ref="AB26:AB27"/>
    <mergeCell ref="AC26:AC27"/>
    <mergeCell ref="A26:A30"/>
    <mergeCell ref="AH28:AH30"/>
    <mergeCell ref="X32:X37"/>
    <mergeCell ref="Y32:Y37"/>
    <mergeCell ref="Z32:Z37"/>
    <mergeCell ref="AD26:AD27"/>
    <mergeCell ref="AE26:AE27"/>
    <mergeCell ref="AF26:AF27"/>
    <mergeCell ref="AG26:AG27"/>
    <mergeCell ref="AF28:AF30"/>
    <mergeCell ref="AG28:AG30"/>
    <mergeCell ref="X26:X27"/>
    <mergeCell ref="Y26:Y27"/>
    <mergeCell ref="Z26:Z27"/>
    <mergeCell ref="AA26:AA27"/>
    <mergeCell ref="F35:F36"/>
    <mergeCell ref="G35:G36"/>
    <mergeCell ref="H35:H36"/>
    <mergeCell ref="I35:I36"/>
    <mergeCell ref="AC32:AC37"/>
    <mergeCell ref="AD32:AD37"/>
    <mergeCell ref="AE32:AE37"/>
    <mergeCell ref="Q35:Q36"/>
    <mergeCell ref="R35:R36"/>
    <mergeCell ref="S35:S36"/>
    <mergeCell ref="J35:J36"/>
    <mergeCell ref="K35:K36"/>
    <mergeCell ref="L35:L36"/>
    <mergeCell ref="M35:M36"/>
    <mergeCell ref="N35:N36"/>
    <mergeCell ref="AA32:AA37"/>
    <mergeCell ref="AB32:AB37"/>
    <mergeCell ref="T35:T37"/>
    <mergeCell ref="AI32:AI37"/>
    <mergeCell ref="AF32:AF37"/>
    <mergeCell ref="AG32:AG37"/>
    <mergeCell ref="AH32:AH37"/>
    <mergeCell ref="AI39:AI40"/>
    <mergeCell ref="A40:A41"/>
    <mergeCell ref="B40:B41"/>
    <mergeCell ref="D40:D41"/>
    <mergeCell ref="O40:O41"/>
    <mergeCell ref="P40:P41"/>
    <mergeCell ref="T40:T41"/>
    <mergeCell ref="AC39:AC40"/>
    <mergeCell ref="AD39:AD40"/>
    <mergeCell ref="AE39:AE40"/>
    <mergeCell ref="AF39:AF40"/>
    <mergeCell ref="AG39:AG40"/>
    <mergeCell ref="AH39:AH40"/>
    <mergeCell ref="X39:X40"/>
    <mergeCell ref="Y39:Y40"/>
    <mergeCell ref="Z39:Z40"/>
    <mergeCell ref="AA39:AA40"/>
    <mergeCell ref="AB39:AB40"/>
    <mergeCell ref="A34:A37"/>
    <mergeCell ref="E35:E36"/>
    <mergeCell ref="AG45:AG46"/>
    <mergeCell ref="AH45:AH46"/>
    <mergeCell ref="AI45:AI46"/>
    <mergeCell ref="AA45:AA46"/>
    <mergeCell ref="AB45:AB46"/>
    <mergeCell ref="AC45:AC46"/>
    <mergeCell ref="AD45:AD46"/>
    <mergeCell ref="AE45:AE46"/>
    <mergeCell ref="AF45:AF46"/>
    <mergeCell ref="AI49:AI50"/>
    <mergeCell ref="AC49:AC50"/>
    <mergeCell ref="AD49:AD50"/>
    <mergeCell ref="AE49:AE50"/>
    <mergeCell ref="AF49:AF50"/>
    <mergeCell ref="AG49:AG50"/>
    <mergeCell ref="AH49:AH50"/>
    <mergeCell ref="W49:W50"/>
    <mergeCell ref="X49:X50"/>
    <mergeCell ref="Y49:Y50"/>
    <mergeCell ref="Z49:Z50"/>
    <mergeCell ref="AA49:AA50"/>
    <mergeCell ref="AB49:AB50"/>
    <mergeCell ref="AF52:AF56"/>
    <mergeCell ref="AG52:AG56"/>
    <mergeCell ref="AH52:AH56"/>
    <mergeCell ref="AI52:AI56"/>
    <mergeCell ref="X52:X56"/>
    <mergeCell ref="Y52:Y56"/>
    <mergeCell ref="Z52:Z56"/>
    <mergeCell ref="AA52:AA56"/>
    <mergeCell ref="AB52:AB56"/>
    <mergeCell ref="T10:T11"/>
    <mergeCell ref="U10:U11"/>
    <mergeCell ref="A54:A56"/>
    <mergeCell ref="AC52:AC56"/>
    <mergeCell ref="T49:T50"/>
    <mergeCell ref="U49:U50"/>
    <mergeCell ref="V49:V50"/>
    <mergeCell ref="AD52:AD56"/>
    <mergeCell ref="AE52:AE56"/>
    <mergeCell ref="O49:O50"/>
    <mergeCell ref="P49:P50"/>
    <mergeCell ref="B49:B50"/>
    <mergeCell ref="C49:C50"/>
    <mergeCell ref="D49:D50"/>
    <mergeCell ref="E49:E50"/>
    <mergeCell ref="K49:K50"/>
    <mergeCell ref="L49:L50"/>
    <mergeCell ref="M49:M50"/>
    <mergeCell ref="Q45:Q46"/>
    <mergeCell ref="R45:R46"/>
    <mergeCell ref="S45:S46"/>
    <mergeCell ref="X45:X46"/>
    <mergeCell ref="Y45:Y46"/>
    <mergeCell ref="Z45:Z46"/>
    <mergeCell ref="N49:N50"/>
    <mergeCell ref="Q49:Q50"/>
    <mergeCell ref="R49:R50"/>
    <mergeCell ref="S49:S50"/>
    <mergeCell ref="A52:A53"/>
    <mergeCell ref="A46:A47"/>
    <mergeCell ref="A43:A45"/>
    <mergeCell ref="G49:G50"/>
    <mergeCell ref="F49:F50"/>
    <mergeCell ref="H49:H50"/>
    <mergeCell ref="I49:I50"/>
    <mergeCell ref="J49:J50"/>
    <mergeCell ref="K45:K46"/>
    <mergeCell ref="L45:L46"/>
    <mergeCell ref="M45:M46"/>
    <mergeCell ref="N45:N46"/>
    <mergeCell ref="F45:F46"/>
    <mergeCell ref="G45:G46"/>
    <mergeCell ref="H45:H46"/>
    <mergeCell ref="I45:I46"/>
    <mergeCell ref="J45:J46"/>
  </mergeCells>
  <pageMargins left="0.7" right="0.7" top="0.75" bottom="0.75" header="0.3" footer="0.3"/>
  <pageSetup scale="1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 Detallado UNIAJC 2015</vt:lpstr>
      <vt:lpstr>Seguimiento</vt:lpstr>
      <vt:lpstr>Seguimiento!Área_de_impresión</vt:lpstr>
      <vt:lpstr>'PA Detallado UNIAJC 2015'!Títulos_a_imprimir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drodriguez</dc:creator>
  <cp:lastModifiedBy>Carlos Andres Bolaños Ceballos</cp:lastModifiedBy>
  <cp:lastPrinted>2016-03-03T20:24:19Z</cp:lastPrinted>
  <dcterms:created xsi:type="dcterms:W3CDTF">2009-02-18T22:34:16Z</dcterms:created>
  <dcterms:modified xsi:type="dcterms:W3CDTF">2016-03-03T20:25:41Z</dcterms:modified>
</cp:coreProperties>
</file>